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20" tabRatio="701" activeTab="5"/>
  </bookViews>
  <sheets>
    <sheet name="прилож №1" sheetId="1" r:id="rId1"/>
    <sheet name="прилож №2 " sheetId="2" r:id="rId2"/>
    <sheet name="прилож №3" sheetId="3" r:id="rId3"/>
    <sheet name="прилож №4" sheetId="4" r:id="rId4"/>
    <sheet name="прилож5 " sheetId="5" r:id="rId5"/>
    <sheet name="приложение6 " sheetId="6" r:id="rId6"/>
  </sheets>
  <externalReferences>
    <externalReference r:id="rId9"/>
  </externalReferences>
  <definedNames>
    <definedName name="_xlnm.Print_Area" localSheetId="0">'прилож №1'!$A$1:$C$91</definedName>
    <definedName name="_xlnm.Print_Area" localSheetId="1">'прилож №2 '!$A$1:$G$317</definedName>
    <definedName name="_xlnm.Print_Area" localSheetId="2">'прилож №3'!$A$1:$E$205</definedName>
    <definedName name="_xlnm.Print_Area" localSheetId="3">'прилож №4'!$A$1:$C$29</definedName>
    <definedName name="_xlnm.Print_Area" localSheetId="4">'прилож5 '!$A$1:$D$21</definedName>
    <definedName name="_xlnm.Print_Area" localSheetId="5">'приложение6 '!$A$1:$G$23</definedName>
  </definedNames>
  <calcPr fullCalcOnLoad="1"/>
</workbook>
</file>

<file path=xl/sharedStrings.xml><?xml version="1.0" encoding="utf-8"?>
<sst xmlns="http://schemas.openxmlformats.org/spreadsheetml/2006/main" count="1914" uniqueCount="447">
  <si>
    <t>000 01 03 01 00 00 0000 800</t>
  </si>
  <si>
    <t>000 01 03 01 00 10 0000 810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</si>
  <si>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</si>
  <si>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поселений в валюте  Российской Федерации</t>
  </si>
  <si>
    <t>Виды долговых обязательств (привлечение/погашение)</t>
  </si>
  <si>
    <t>Объем заимствований, всего</t>
  </si>
  <si>
    <t>в том числе:</t>
  </si>
  <si>
    <t>в валюте Российской Федерации</t>
  </si>
  <si>
    <t>в иностранной валюте</t>
  </si>
  <si>
    <t>Получение бюджетных кредитов от других бюджетов бюджетной системы Российской Федерации бюджетами поселений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</si>
  <si>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</si>
  <si>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</si>
  <si>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</si>
  <si>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</si>
  <si>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</si>
  <si>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Администрация муниципального образования "Усть-Ордынское"</t>
  </si>
  <si>
    <t>О10</t>
  </si>
  <si>
    <t>ОО</t>
  </si>
  <si>
    <t>ООО</t>
  </si>
  <si>
    <t>О1</t>
  </si>
  <si>
    <t>О4</t>
  </si>
  <si>
    <t>Оплата труда и начисления на оплату труда</t>
  </si>
  <si>
    <t>Заработная плата</t>
  </si>
  <si>
    <t>Начисления на оплату труда</t>
  </si>
  <si>
    <t>Прочие выплаты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</si>
  <si>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</si>
  <si>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</si>
  <si>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</si>
  <si>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</si>
  <si>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</si>
  <si>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</si>
  <si>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</si>
  <si>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</si>
  <si>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</si>
  <si>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</si>
  <si>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О5</t>
  </si>
  <si>
    <t>О8</t>
  </si>
  <si>
    <t>Увеличениестоимости материальных запасов</t>
  </si>
  <si>
    <t>О40</t>
  </si>
  <si>
    <t>Отдел по жилищно-коммунальному хозяйству, транспорту и связи  администрации муниципального образования "Усть-Ордынское"</t>
  </si>
  <si>
    <t>ЖИЛИЩНО-КОММУНАЛЬНОЕ ХОЗЯЙСТВО</t>
  </si>
  <si>
    <t>О2</t>
  </si>
  <si>
    <t>ИТОГО</t>
  </si>
  <si>
    <t>О3</t>
  </si>
  <si>
    <t>Мероприятия в области коммунального хозяйства</t>
  </si>
  <si>
    <t>Арендная плата за пользование имуществом</t>
  </si>
  <si>
    <t>ЖИЛИЩНОЕ ХОЗЯЙСТВО</t>
  </si>
  <si>
    <t>КОММУНАЛЬНОЕ ХОЗЯЙСТВО</t>
  </si>
  <si>
    <t>Наименование дохода</t>
  </si>
  <si>
    <t>Код доходов бюджетной классификации РФ</t>
  </si>
  <si>
    <t>000 1 00 00000 00 0000 000</t>
  </si>
  <si>
    <t>182 1 01 00000 00 0000 000</t>
  </si>
  <si>
    <t>Налог на доходы физических лиц</t>
  </si>
  <si>
    <t>182 1 01 02000 01 0000 110</t>
  </si>
  <si>
    <t>Налог на доходы физ. лиц, получ.в виде дивидендов от долевого участия в деят-ти организаций</t>
  </si>
  <si>
    <t>182 1 01 02010 01 0000 110</t>
  </si>
  <si>
    <t>182 1 01 02020 01 0000 110</t>
  </si>
  <si>
    <t>Налоги на совокупный налог</t>
  </si>
  <si>
    <t>182 1 05 00000 00 0000 000</t>
  </si>
  <si>
    <t>Единый сельскохозяйственный налог</t>
  </si>
  <si>
    <t>182 1 05 03000 01 0000 110</t>
  </si>
  <si>
    <t>Налоги на имущество</t>
  </si>
  <si>
    <t xml:space="preserve">182 1 06 00000 00 0000 000 </t>
  </si>
  <si>
    <t xml:space="preserve">182 1 06 01000 00 0000 110 </t>
  </si>
  <si>
    <t>182 1 06 01030 10 0000 110</t>
  </si>
  <si>
    <t>Земельный налог</t>
  </si>
  <si>
    <t xml:space="preserve">Задолженность и перерасчеты по отменненым налогам, сборам и иным обязательным платежам </t>
  </si>
  <si>
    <t>182 1 09 00000 00 0000 110</t>
  </si>
  <si>
    <t>182 1 09 04000 00 0000 110</t>
  </si>
  <si>
    <t>Доходы от продажи мат-х и немате-х активов</t>
  </si>
  <si>
    <t>010 1 14 00000 00 0000 000</t>
  </si>
  <si>
    <t>030 2 00 00000 00 0000 000</t>
  </si>
  <si>
    <t>Глава  муниципального образования</t>
  </si>
  <si>
    <t>Функционирование Правительства РФ, высших исполнительных органов государственной власти субьектов РФ, местных администраций</t>
  </si>
  <si>
    <t>Общегосударственные вопросы</t>
  </si>
  <si>
    <t>Функционирование высшего должностного лица субьекта РФ и муниципальго образования</t>
  </si>
  <si>
    <t>Выполнение функций органами местного самоуправления</t>
  </si>
  <si>
    <t>5ОО</t>
  </si>
  <si>
    <t>Центральный аппарат</t>
  </si>
  <si>
    <t>О6</t>
  </si>
  <si>
    <t>Обеспечение деятельности подведомственных учреждений</t>
  </si>
  <si>
    <t>Выполнение функций бюджетными учреждениями</t>
  </si>
  <si>
    <t>ОО1</t>
  </si>
  <si>
    <t>Переодическая печать и издательства</t>
  </si>
  <si>
    <t>Переодические издания, учрежденные органами законодательной и исполнительной власти</t>
  </si>
  <si>
    <t>Мероприятия в области жилищного хозяйства</t>
  </si>
  <si>
    <t>35О О3 ОО</t>
  </si>
  <si>
    <t>Бюджетные инвестиции</t>
  </si>
  <si>
    <t>Подпрограмма "Модернизация обьектов коммунальной инфраструктуры"</t>
  </si>
  <si>
    <t>Благоустройство</t>
  </si>
  <si>
    <t>Уличное освещение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</si>
  <si>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</si>
  <si>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</si>
  <si>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</si>
  <si>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</si>
  <si>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Субсидии юридическим лицам</t>
  </si>
  <si>
    <t>Прочие мероприятия по благоустройству городских округов и поселений</t>
  </si>
  <si>
    <t>Безвозмездные перечисления организациям за исключением государственных и муниципальных организаций</t>
  </si>
  <si>
    <t>010 1 13 03050 10 0000 130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</si>
  <si>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</si>
  <si>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оказания платных услуг и компенсации затрат государства</t>
  </si>
  <si>
    <t>010 1 13 00000 00 0000 000</t>
  </si>
  <si>
    <t>Доходы от реализации имущества, находящегося в собственности поселений( за исключ имущ-ва автономных учреждений а так же  МУПов в том числе и казенных), в части реализации мат запасов  по указанному имуществу</t>
  </si>
  <si>
    <t>010 1 14 02032 10 0000 410</t>
  </si>
  <si>
    <t>Доходы от реализации имущества, находящегося в собственности поселений( за исключ имущ-ва муниципальных автономных учреждений , в части реализации основных средств  по указанному имуществу</t>
  </si>
  <si>
    <t>010 1 14 02030 10 0000 440</t>
  </si>
  <si>
    <t>010 1 17 00000 00 0000 000</t>
  </si>
  <si>
    <t>Прочие неналоговые доходы</t>
  </si>
  <si>
    <t>010 1 17 01050 10 0000 000</t>
  </si>
  <si>
    <t>Невыясненые поступления, зачисляемые в бюджеты поселений</t>
  </si>
  <si>
    <t>010 1 17 05050 10 0000 000</t>
  </si>
  <si>
    <t>Прочие неналоговые доходы бюджетов поселений</t>
  </si>
  <si>
    <t>Окружная целевая программа "Жилище" на 2005-2010 года</t>
  </si>
  <si>
    <t>Окружная целевая программа "Обеспечение населения У-О БАО питьевой водой" на 2005-2010 года" на 2005-2010 года</t>
  </si>
  <si>
    <t>182 1 01 02030 01 0000 110</t>
  </si>
  <si>
    <t>Резервные фонды</t>
  </si>
  <si>
    <t>Резервные фонды органов местного самоуправления</t>
  </si>
  <si>
    <t>О13</t>
  </si>
  <si>
    <t>Процентные платежи по муниципальному долгу</t>
  </si>
  <si>
    <t>О7</t>
  </si>
  <si>
    <t>Выполнение функций государственными органами</t>
  </si>
  <si>
    <t>дох-расх</t>
  </si>
  <si>
    <t>дефицит</t>
  </si>
  <si>
    <t>Поддержка коммунального хозяйства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</si>
  <si>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</si>
  <si>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тепрлоснабжения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</si>
  <si>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</si>
  <si>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Областная государственная программа "Газификация Иркутской области на 2008-2010 годы"</t>
  </si>
  <si>
    <t>Региональные целевые программы</t>
  </si>
  <si>
    <t>Социальные выплаты</t>
  </si>
  <si>
    <t>Погашение кредиторской задолженности по выплатам гражданам субсидий на оплату жилого помещения и коммунальных услуг за 2006-2007 гг</t>
  </si>
  <si>
    <t>Пособия по социальной помощи населению</t>
  </si>
  <si>
    <t xml:space="preserve"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частичное возмещение расходов организаций, оказывающих </t>
  </si>
  <si>
    <t>0ОО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</si>
  <si>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 </t>
  </si>
  <si>
    <t>Дума муниципального образования "Усть-Ордынское"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</si>
  <si>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</si>
  <si>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Финансовый отдел администрации муниципального образования "Усть-Ордынское"</t>
  </si>
  <si>
    <t>Коммунальное хозяйство</t>
  </si>
  <si>
    <t>Резервный фонд</t>
  </si>
  <si>
    <t>Функционирование законодательных(представительных) органов государственной власти и представительных органов местного самоуправления</t>
  </si>
  <si>
    <t>Функционирование законодательных (представительных) органов государственной власти  и представительных органов  местного самоуправления</t>
  </si>
  <si>
    <t>сумма</t>
  </si>
  <si>
    <t>Жилищное хозяйство</t>
  </si>
  <si>
    <t>О15</t>
  </si>
  <si>
    <t>Социальная политика</t>
  </si>
  <si>
    <t xml:space="preserve">Социальная политика </t>
  </si>
  <si>
    <t xml:space="preserve">Пенсионное обеспечение </t>
  </si>
  <si>
    <t>Доплаты к пенсиям , дополнительное пенсионное обеспечение</t>
  </si>
  <si>
    <t xml:space="preserve">Доплаты к пенсиям государственных служащих субъектов Российской Федерации и муниципальных служащих </t>
  </si>
  <si>
    <t xml:space="preserve">Коды ведомственной классификации </t>
  </si>
  <si>
    <t>глава</t>
  </si>
  <si>
    <t>(руб.)</t>
  </si>
  <si>
    <t>Код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</si>
  <si>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</si>
  <si>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</si>
  <si>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</si>
  <si>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000 01 05 00 00 00 0000 500</t>
  </si>
  <si>
    <t>Уменьшение остатков средств бюджета</t>
  </si>
  <si>
    <t>000 01 05 00 00 00 0000 600</t>
  </si>
  <si>
    <t>491 00 00</t>
  </si>
  <si>
    <t>Муниципальная целевая программа "Развитие муниципальной службы в муниципальном образовании "Усть-Ордынское" в 2010-2013 годах"</t>
  </si>
  <si>
    <t>000 01 00 00 00 00 0000 000</t>
  </si>
  <si>
    <t>О9</t>
  </si>
  <si>
    <t>О11</t>
  </si>
  <si>
    <t>О12</t>
  </si>
  <si>
    <t>О14</t>
  </si>
  <si>
    <t>О16</t>
  </si>
  <si>
    <t>О17</t>
  </si>
  <si>
    <t>О18</t>
  </si>
  <si>
    <t>Общеэкономические вопросы</t>
  </si>
  <si>
    <t>Средства массовой информации</t>
  </si>
  <si>
    <t xml:space="preserve"> СРЕДСТВА МАССОВОЙ ИНФОРМАЦИИ </t>
  </si>
  <si>
    <t>Национальная экономика</t>
  </si>
  <si>
    <t>(рублей)</t>
  </si>
  <si>
    <t>030 2 02 01003 10 0000 151</t>
  </si>
  <si>
    <t xml:space="preserve"> % дефицита</t>
  </si>
  <si>
    <t>Периодическая печать и издательства</t>
  </si>
  <si>
    <t>БЛАГОУСТРОЙСТВО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</si>
  <si>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</si>
  <si>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</t>
  </si>
  <si>
    <t>Муниципальное бюджетное учреждение Редакция газеты "Усть-ОрдаИнформ"</t>
  </si>
  <si>
    <t>182 1 09 00000 00 0000 000</t>
  </si>
  <si>
    <t>182 1 06 06000 00 0000 000</t>
  </si>
  <si>
    <t>030 2 02 00000 00 0000 000</t>
  </si>
  <si>
    <t>182 1 09 04053 10 0000 110</t>
  </si>
  <si>
    <t xml:space="preserve">Земельный налог ( по обязательствам, возникшим до 01января 2006г.)., мобилизируемый на территориях поселений </t>
  </si>
  <si>
    <t>Резервные фонды  местной администрации</t>
  </si>
  <si>
    <t xml:space="preserve">Руководитель ревизионной комиссии муниципального образования </t>
  </si>
  <si>
    <t>Другие вопросы в области социальной политики</t>
  </si>
  <si>
    <t>Дорожное хозяйство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</si>
  <si>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</si>
  <si>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выплату персоналу муниципальных органов</t>
  </si>
  <si>
    <t>Закупка товаров, работ, услуг для муниципальных нужд</t>
  </si>
  <si>
    <t>Функционирование высшего должностного лица субьекта РФ и муниципального образования</t>
  </si>
  <si>
    <t>Руководство и управление в сфере установленных функций государственной власти субъектов РФ и муниципального образования</t>
  </si>
  <si>
    <t>2ОО</t>
  </si>
  <si>
    <t xml:space="preserve">Налог на имущество физических лиц </t>
  </si>
  <si>
    <t>Фонд оплаты труда и страховые взносы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</si>
  <si>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</si>
  <si>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</si>
  <si>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</si>
  <si>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</si>
  <si>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</si>
  <si>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</si>
  <si>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НАЛОГОВЫЕ И НЕНАЛОГОВЫЕ ДОХОДЫ</t>
  </si>
  <si>
    <t>НАЛОГИ НА ПРИБЫЛЬ,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</si>
  <si>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</si>
  <si>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</si>
  <si>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</si>
  <si>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</si>
  <si>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</si>
  <si>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</si>
  <si>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</si>
  <si>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</si>
  <si>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ИТОГО СОБСТВЕННЫЕ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</si>
  <si>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</si>
  <si>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</si>
  <si>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</si>
  <si>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</si>
  <si>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</si>
  <si>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ВСЕГО ДОХОДОВ</t>
  </si>
  <si>
    <t>Прочие субсидии бюджетам поселений, в том числе:</t>
  </si>
  <si>
    <t>Субвенции бюджетам субъектов Российской Федерации и муниципальных образований</t>
  </si>
  <si>
    <t>Закупка товаров, работ, услуг в сфере информационно-коммуникационных технологий</t>
  </si>
  <si>
    <t>Социальное обеспечение и иные выплаты населению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</si>
  <si>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</si>
  <si>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</si>
  <si>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Бюджетные инвестиции иным юридическим лицам</t>
  </si>
  <si>
    <t>Уплата налогов, сборов и иных платежей</t>
  </si>
  <si>
    <t>Субсидии бюджетным учреждениям</t>
  </si>
  <si>
    <t>Иные бюджетные ассигнования</t>
  </si>
  <si>
    <t>Резервные средства</t>
  </si>
  <si>
    <t>12О</t>
  </si>
  <si>
    <t>Обеспечение деятельности финансовых, налоговых, таможенных органов и органов финансового (финансово-бюджетного) надзора</t>
  </si>
  <si>
    <t>Публичные нормативные социальные выплаты</t>
  </si>
  <si>
    <t>Пенсии, выплачиваемые организациями сектора государственного управления</t>
  </si>
  <si>
    <t xml:space="preserve">                                              Приложение № 1</t>
  </si>
  <si>
    <t>НАЛОГИ НА ТОВАРЫ (РАБОТЫ,УСЛУГИ),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</si>
  <si>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субьектов Российской Федерации и местными бюджетами с учетом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</si>
  <si>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субьектов Российской Федерации и местными бюджетами с учетом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</si>
  <si>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субьектов Российской Федерации и местными бюджетами с учетом дифференцированных нормативов отчислений в местные бюджеты</t>
  </si>
  <si>
    <t>Субсидии бюджетам поселений на переселение граждан из жилищного фонда, признаного непригодным для проживания, и (или) жилищного фонда с высоким уровнем износа (более 70 процентов)</t>
  </si>
  <si>
    <t>030 2 02 02079 10 0000 151</t>
  </si>
  <si>
    <t>030 2 19 05000 10 0000 151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</si>
  <si>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</si>
  <si>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Увеличение прочих  остатков  средств  бюджета </t>
  </si>
  <si>
    <t>000 01 05 02 00 10 0000 610</t>
  </si>
  <si>
    <t>Источники  внутреннего финансирования дефицита бюджета всего</t>
  </si>
  <si>
    <t>Увеличение прочих  остатков денежных средств  бюджета поселения</t>
  </si>
  <si>
    <t>000 01 05 02 01 10 0000 510</t>
  </si>
  <si>
    <t>000 01 05 02 01 00 0000 500</t>
  </si>
  <si>
    <t>000 01 05 02 01 00 0000 600</t>
  </si>
  <si>
    <t xml:space="preserve">Уменьшение прочих остатков средств бюджета </t>
  </si>
  <si>
    <t>Уменьшение прочих остатков денежных средств бюджета поселения</t>
  </si>
  <si>
    <t>Осушествление  отдельных областных государственных полномочий в области  регулирования тарифов на водоснабжение и водоотведение</t>
  </si>
  <si>
    <t xml:space="preserve">   Субвенции бюджетам поселений на выполнение передаваемых полномочий субъектов Российской Федерации</t>
  </si>
  <si>
    <t>в том числе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</si>
  <si>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</si>
  <si>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</si>
  <si>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</si>
  <si>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</si>
  <si>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</si>
  <si>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  1. Из бюджета Иркутской области на осуществление отдельных областных государственных полномочий в сфере водоснабжения и водоотведения </t>
  </si>
  <si>
    <t>ШТРАФЫ, САНКЦИИ, ВОЗМЕЩЕНИЕ УЩЕРБА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</si>
  <si>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</t>
  </si>
  <si>
    <t>000 1 16 46000 10 0000 140</t>
  </si>
  <si>
    <t>Физическая культура</t>
  </si>
  <si>
    <t>Массовый спорт</t>
  </si>
  <si>
    <t>Мероприятия в области здравоохранения, спорта и физической культуры, туризма</t>
  </si>
  <si>
    <t>в расх поменять</t>
  </si>
  <si>
    <t>Другие общегосударственные расходы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</si>
  <si>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</si>
  <si>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Кредиты, полученные  в валюте  Российской Федерации от кредитных организаций бюджетами поселений </t>
  </si>
  <si>
    <t>Получение  кредитов от кредитных организаций  в валюте  Российской Федерации</t>
  </si>
  <si>
    <t>Кредиты от кредитных организаций  в валюте  Российской Федерации</t>
  </si>
  <si>
    <t>000 01 02 00 00 00 0000 000</t>
  </si>
  <si>
    <t>000 01 02 01 00 00 0000 700</t>
  </si>
  <si>
    <t>000 01 02 01 00 10 0000 710</t>
  </si>
  <si>
    <t>Софинансирование расходных обязательств на строительство жилых помещений для переселения граждан из ветхого и аварийного жилищного фонда Иркутской области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</si>
  <si>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</si>
  <si>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</si>
  <si>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</si>
  <si>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</si>
  <si>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</si>
  <si>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</si>
  <si>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</si>
  <si>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бюджетами поселений в валюте  Российской Федерации</t>
  </si>
  <si>
    <t>000 01 03 01 00 10 0000 710</t>
  </si>
  <si>
    <t>Грантовая поддержка местных инициатив граждан, проживающих в сельской местности</t>
  </si>
  <si>
    <t>000 1 16 3305010 0000 140</t>
  </si>
  <si>
    <t>Денежные взыскания (штрафы) за нарушениезаконадательства Российской Федерации о размещении заказов на поставки товаров, выполнение работ, оказание услуг за не соблюдение для нужд поселений.</t>
  </si>
  <si>
    <t>Налог на доходы физических лиц в виде фиксированных авансовыхт платежей с доходов, полученных физическими лицами, являющимися иностранными гражданами в соответствии со ст.227.1 Налогового Кодекса Российской Федерации</t>
  </si>
  <si>
    <t>182 1 01 02040 01 0000 110</t>
  </si>
  <si>
    <t>О3О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</si>
  <si>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</si>
  <si>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</si>
  <si>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182 1 06 06043 10 0000 110</t>
  </si>
  <si>
    <t>182 1 06 06033 10 0000 110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</si>
  <si>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субьектов Российской Федерации и местными бюджетами с учетом дифференцированных нормативов отчислений в местные бюд</t>
  </si>
  <si>
    <t xml:space="preserve">   2. Из бюджета Иркутской области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</t>
  </si>
  <si>
    <t xml:space="preserve">               Приложение № 3</t>
  </si>
  <si>
    <t>Приложение № 4</t>
  </si>
  <si>
    <t>Кассовое исполнение</t>
  </si>
  <si>
    <t>Расходы связанные с реализацией мероприятий перечня проектов народных инициатив</t>
  </si>
  <si>
    <t>Дорожный фонд муниципального образования "Усть-Ордынское"</t>
  </si>
  <si>
    <t>Приложение № 5</t>
  </si>
  <si>
    <t>Исполнитель</t>
  </si>
  <si>
    <t>Администрации муниципального образования "Усть-Ордынское"</t>
  </si>
  <si>
    <t>Итого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</si>
  <si>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</si>
  <si>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Дотации бюджетам поселений на выравнивание бюджетной обеспеченности</t>
  </si>
  <si>
    <t>2. Субсидии бюджетам поселений в целях софинансирования расходов, связанных с реализацией мероприятий перечня проектов народных инициатив</t>
  </si>
  <si>
    <t>Расходы на выплаты по оплате труда работников ОМСУ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</si>
  <si>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</si>
  <si>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ОМСУ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</si>
  <si>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</si>
  <si>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</si>
  <si>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Уплата иных платежей</t>
  </si>
  <si>
    <t>91 1 14 90120</t>
  </si>
  <si>
    <t>91 2 00 73150</t>
  </si>
  <si>
    <t>91 2 01 73150</t>
  </si>
  <si>
    <t>79 5 01 90140</t>
  </si>
  <si>
    <t>91 4 01 90170</t>
  </si>
  <si>
    <t>Бюджетные инвестиции в объекты капитального строительства государственной (муниципальной) собственности</t>
  </si>
  <si>
    <t>91 4 04 90190</t>
  </si>
  <si>
    <t>68 Б 03 0 0000</t>
  </si>
  <si>
    <t>Софинансирование расходов из бюджета Иркутской области, связанных с реализацией мероприятий перечня проектов народных инициатив</t>
  </si>
  <si>
    <t>Софинансирование расходов из бюджета МО "Усть-Ордынское", связанных с реализацией мероприятий перечня проектов народных инициатив</t>
  </si>
  <si>
    <t>Муниципальная  программа "Развитие ЖКХ в п. Усть-Ордынский на 2015 - 2017 годы"</t>
  </si>
  <si>
    <t>91 4 01 90180</t>
  </si>
  <si>
    <t>91 4 02 90180</t>
  </si>
  <si>
    <t>79 5 02 90140</t>
  </si>
  <si>
    <t>Расходы на строительство, реконструкцию и модернизацию объектов водоснабжения, водоотведения и очистки сточных вод, в том числе разработку ПСД за счет субсидии из бюджета Иркутской области</t>
  </si>
  <si>
    <t>Софинансирование расходов  на строительство реконструкцию и модернизацию объектов водоснабжения, водоотведения и очистки сточных вод, в том числе на  разработку ПСД за счет бюджета МО "Усть-Ордынское"</t>
  </si>
  <si>
    <t xml:space="preserve">Муниципальная  программа "Энергоресурсосбережение по объектам жилого благоустроенного фонда п.Усть-Ордынский" на 2016-2018 годы </t>
  </si>
  <si>
    <t>Мероприятия направленные на обслуживание муниципального долга</t>
  </si>
  <si>
    <t>91 1 15 90231</t>
  </si>
  <si>
    <t>Обслуживание муниципального долга</t>
  </si>
  <si>
    <t>Плата за пользование бюджетным кредитом</t>
  </si>
  <si>
    <t>Погашение бюджетного кредита</t>
  </si>
  <si>
    <t>Председатель Ревизионной комиссии думы СО "Усть-Ордынское"</t>
  </si>
  <si>
    <t>Резервный фонды исполнительных органов государственной власти (местных администраций)</t>
  </si>
  <si>
    <t>Субсидии бюджетам поселений на реализацию мероприятий по строительству, реконструкции и модернизации объектов водоснабжения, водоотведения и очистки сточных вод, в том числе разработка проектно-сметной документации</t>
  </si>
  <si>
    <t>91 1 15 90130</t>
  </si>
  <si>
    <t>Иные закупки товаров, работ и услуг для государственных (муниципальных) нужд</t>
  </si>
  <si>
    <t>030 2 02 15001 10 0000 151</t>
  </si>
  <si>
    <t>030 2 02 20077 10 0000 151</t>
  </si>
  <si>
    <t>030 2 02 29999 10 0000 151</t>
  </si>
  <si>
    <t>030 2 02 20000 00 0000 151</t>
  </si>
  <si>
    <t>030 2 02 10000 00 0000 151</t>
  </si>
  <si>
    <t>030 2 02 30000 00 0000 151</t>
  </si>
  <si>
    <t xml:space="preserve">030 2 02 30024 10 0000 151 </t>
  </si>
  <si>
    <t>010 1 11 00000 00 0000 000</t>
  </si>
  <si>
    <t>010 1 11 05025 10 0000 120</t>
  </si>
  <si>
    <t>010 1 11 05035 10 0000 120</t>
  </si>
  <si>
    <t>010 1 13 01995 10 0000 130</t>
  </si>
  <si>
    <t>010 1 14 02052 10 0000 410</t>
  </si>
  <si>
    <t>010 1 14 06025 10 0000 430</t>
  </si>
  <si>
    <t>010 1 16 00000 00 0000 000</t>
  </si>
  <si>
    <t>010 1 16 90050 10 6000 140</t>
  </si>
  <si>
    <t>010 1 17 01050 10 0000 180</t>
  </si>
  <si>
    <t>010 1 17 05050 10 0000 180</t>
  </si>
  <si>
    <t>НЕНАЛОГОВЫЕ ДОХОДЫ</t>
  </si>
  <si>
    <t>030 2 02 40000 00 0000 151</t>
  </si>
  <si>
    <t>030 2 02 49999 10 0000 151</t>
  </si>
  <si>
    <t>Отдел по жилищно-коммунальному хозяйству и благоустройстру администрации муниципального образования "Усть-Ордынское"</t>
  </si>
  <si>
    <t>МП "Развитие сети автомобильных дорог общего пользования в п.Усть-Ордынский на 2017-2020 годы"</t>
  </si>
  <si>
    <t>Дорожные фонды</t>
  </si>
  <si>
    <t>91 301 S0160</t>
  </si>
  <si>
    <t>91 3 01 90160</t>
  </si>
  <si>
    <t>Расходы, направленные на софинансирование мероприятий перечня проектов народных инициатив всего,</t>
  </si>
  <si>
    <t>1. Прочая закупка товаров, работ и услуг для обеспечения государственных (муниципальных) нужд, за счет бюджета МО "Усть-Ордынское"</t>
  </si>
  <si>
    <t>91 4 01 S2200</t>
  </si>
  <si>
    <t>Расходы на реализацию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всего,</t>
  </si>
  <si>
    <t>Прочая закупка товаров, работ и услуг для обеспечения государственных (муниципальных) нужд за счет средств бюджета Иркутской области</t>
  </si>
  <si>
    <t>91 40 02 S2430</t>
  </si>
  <si>
    <t>Расходы  на строительство реконструкцию и модернизацию объектов водоснабжения, водоотведения и очистки сточных вод, в том числе на  разработку ПСД за счет бюджета МО "Усть-Ордынское" - оплата государственной экспертизы по ПСД</t>
  </si>
  <si>
    <t>79 5 04 90140</t>
  </si>
  <si>
    <t xml:space="preserve">Другие вопросы в области ЖКХ </t>
  </si>
  <si>
    <t>91 4 05 90190</t>
  </si>
  <si>
    <t>91 4 05 S2370</t>
  </si>
  <si>
    <t>Расходы связанные с реализацией мероприятий перечня проектов народных инициатив, всего</t>
  </si>
  <si>
    <t>1. Прочая закупка товаров, работ и услуг для обеспечения государственных (муниципальных) нужд за счет бюджета МО "Усть-Ордынское"</t>
  </si>
  <si>
    <t>2. Прочая закупка товаров, работ и услуг для обеспечения государственных (муниципальных) нужд за счет бюджета Иркутской области</t>
  </si>
  <si>
    <t>Прочие мероприятия в области ЖКХ</t>
  </si>
  <si>
    <t>79 5 05 90140</t>
  </si>
  <si>
    <t>МП "Противодействие экстремистской  террористической деятельности МО "Усть-Ордынское" на 2015-2020 годы"</t>
  </si>
  <si>
    <t>МП "Пожарная безопасность" на территории МО "Усть-Ордынское" на 2017-2019 годы</t>
  </si>
  <si>
    <t>Резервный фонд МО "Усть-Ордынское"</t>
  </si>
  <si>
    <t>Иные выплаты населению</t>
  </si>
  <si>
    <t>Иные выплаты персоналу муниципальных органов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</si>
  <si>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</si>
  <si>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</si>
  <si>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Отдел по жилищно-коммунальному хозяйству и благоустройству администрации муниципального образования "Усть-Ордынское"</t>
  </si>
  <si>
    <t>МП "Переселение граждан из ветхого и аварийного жилищного фонда МО "Усть-Ордынское" на 2014- 2018 годы"</t>
  </si>
  <si>
    <t>к  Решению Думы МО "Усть-Ордынское"  "Об исполнении бюджета муниципального образования "Усть-Ордынское" за 2018 год "</t>
  </si>
  <si>
    <t>Доходы бюджета муниципального образования   "Усть-Ордынское" за  2018 год по кодам классификации доходов бюджета</t>
  </si>
  <si>
    <t>Расходы на реализацию муниципальных программм  муниципального образования "Усть-Ордынское" за 2018 год</t>
  </si>
  <si>
    <t xml:space="preserve">ПРОГРАММА  МУНИЦИПАЛЬНЫХ  ВНУТРЕННИХ ЗАИМСТВОВАНИЙ  МО "УСТЬ-ОРДЫНСКОЕ" ЗА 2018 ГОД </t>
  </si>
  <si>
    <t>Источники финансирования дефицита  бюджета муниципального образования "Усть-Ордынское"  за 2018 год по кодам классификации источников финансирования дефицитов бюджетов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</si>
  <si>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</si>
  <si>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</si>
  <si>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</si>
  <si>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 в части реализации основных средств по указанноному имуществу.</t>
  </si>
  <si>
    <t>1.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</si>
  <si>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3. Субсидии на реализацию мероприятий, направленных  на улучшение показателей планирования и исполнения бюджетов муниципальных образований Иркутской области.</t>
  </si>
  <si>
    <t>4. Субсидии из бюджета Иркутской области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планирования, и на проведения работ в отношении постановки на кадастровый учет границ населенных пунктов Иркутской области.</t>
  </si>
  <si>
    <t>Прочие межбюджетные трансферты, передаваемые бюджетам сельских поселений</t>
  </si>
  <si>
    <t>Прочие неналоговые доходы бюджетов сельских поселений</t>
  </si>
  <si>
    <t>Невыясненные поступления 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</si>
  <si>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</si>
  <si>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Прочие доходы от оказания платных услуг  (работ) получателями средств бюджетов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</si>
  <si>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</si>
  <si>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 )</t>
  </si>
  <si>
    <t>Налог на имущество физических лиц, взимаемый по ставкам, применяемым к обьектам налогооблажения, расположенным в границах сельских поселений</t>
  </si>
  <si>
    <t>Доходы от продажи земельных участков , находящихся в собственности сельских поселений (за исключением земельных участков муниципальных бюджетных и  автономных учреждений)</t>
  </si>
  <si>
    <t>Земельный налог, взимаемый по ставкам, установленным в соответствии  с подпунктом 1 , пункта 1 статьи 394 Налогового кодекса Российской Федерации и применяемым к обьектам налогооблажения, расположенным в границах сельских поселений</t>
  </si>
  <si>
    <t>Земельный налог, взимаемый по ставкам, установленным в соответствии с подпунктом 2, пункта 1 статьи 394 Налогового кодекса Российской Федерации, и применяемым к обьектам налогооблажения, расположенным в границах сельских поселений</t>
  </si>
  <si>
    <t>Расходы  по разделам, подразделам  классификации расходов бюджета муниципального образования "Усть-Ордынское" за 2018 год</t>
  </si>
  <si>
    <t>Расходы бюджета по ведомственной структуре  расходов бюджета муниципального образования "Усть-Ордынское" за 2018 год</t>
  </si>
  <si>
    <t>Обеспечение проведения выборов и референдумов</t>
  </si>
  <si>
    <t>Мероприятия на обеспечение проведения выборов</t>
  </si>
  <si>
    <t>91 1 14 90130</t>
  </si>
  <si>
    <t>Расходы на проведение работ в отношении постановки на кадастровый учет границ населенных пунктов Иркутской области, всего</t>
  </si>
  <si>
    <t>91 1 16 S2990</t>
  </si>
  <si>
    <t>за счет бюджета Иркутской области</t>
  </si>
  <si>
    <t xml:space="preserve">за счет местного бюджета </t>
  </si>
  <si>
    <t>Расходы на актуализацию документов территориального планирования, всего</t>
  </si>
  <si>
    <t>91 1 16 S2970</t>
  </si>
  <si>
    <t>Национальная безопасность и правоохранительная деятельность</t>
  </si>
  <si>
    <t>2. Прочая закупка товаров, работ и услуг для обеспечения государственных (муниципальных) нужд (за счет бюджета ИО).</t>
  </si>
  <si>
    <t>Закупка товаров, работ и услуг в целях капитального ремонта государственного (муниципального) имущества</t>
  </si>
  <si>
    <t>1. За счет средств бюджета МО "Усть-Ордынского"</t>
  </si>
  <si>
    <t>2.За счет средств бюджета Иркутской области</t>
  </si>
  <si>
    <t>79 5 03 90140</t>
  </si>
  <si>
    <t>Муниципальная  программа "Чистая вода" на территории муниципального образования "Усть-Ордынское" на 2018-2020 годы.</t>
  </si>
  <si>
    <t>Муниципальная  программа "Развитие ЖКХ в п. Усть-Ордынский на 2018 - 2020 годы"</t>
  </si>
  <si>
    <t>Муниципальная  программа "Развитие ЖКХ  п. Усть-Ордынский на 2018 - 2020 годы"</t>
  </si>
  <si>
    <t>91 405 S2370</t>
  </si>
  <si>
    <t xml:space="preserve">Верхний предел муниципального долга на 1 января 2019 года </t>
  </si>
  <si>
    <t>Доро</t>
  </si>
  <si>
    <t>Приложение № 2</t>
  </si>
  <si>
    <t>Приложение  № 6</t>
  </si>
  <si>
    <t>от  "28" марта  2019 г.  № 27</t>
  </si>
  <si>
    <t>от " 28 " марта  2019 № 27</t>
  </si>
  <si>
    <t>от " 28 " марта 2019 г. № 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</si>
</sst>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  <numFmt numFmtId="174" formatCode="_-* #,##0.0_р_._-;\-* #,##0.0_р_._-;_-* &quot;-&quot;??_р_._-;_-@_-"/>
    <numFmt numFmtId="175" formatCode="dd/mm/yy;@"/>
    <numFmt numFmtId="176" formatCode="#,##0.0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Arial"/>
      <family val="0"/>
    </font>
    <font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59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55" applyFont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55" applyFont="1" applyAlignment="1">
      <alignment horizontal="right" vertical="center" wrapText="1"/>
      <protection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3" fillId="0" borderId="0" xfId="55" applyFont="1" applyAlignment="1">
      <alignment horizontal="right" vertical="center" wrapText="1"/>
      <protection/>
    </xf>
    <xf numFmtId="0" fontId="13" fillId="0" borderId="0" xfId="54" applyFont="1" applyFill="1" applyAlignment="1">
      <alignment horizontal="right"/>
      <protection/>
    </xf>
    <xf numFmtId="0" fontId="12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0" xfId="55" applyFont="1" applyAlignment="1">
      <alignment horizontal="center" vertical="center" wrapText="1"/>
      <protection/>
    </xf>
    <xf numFmtId="0" fontId="16" fillId="0" borderId="0" xfId="54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6" fillId="0" borderId="11" xfId="0" applyFont="1" applyBorder="1" applyAlignment="1">
      <alignment wrapText="1"/>
    </xf>
    <xf numFmtId="1" fontId="15" fillId="0" borderId="0" xfId="0" applyNumberFormat="1" applyFont="1" applyFill="1" applyBorder="1" applyAlignment="1">
      <alignment vertical="center" wrapText="1"/>
    </xf>
    <xf numFmtId="0" fontId="18" fillId="0" borderId="0" xfId="54" applyFont="1" applyFill="1" applyAlignment="1">
      <alignment horizont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/>
      <protection/>
    </xf>
    <xf numFmtId="3" fontId="16" fillId="0" borderId="10" xfId="53" applyNumberFormat="1" applyFont="1" applyFill="1" applyBorder="1" applyAlignment="1" applyProtection="1">
      <alignment horizontal="center" wrapText="1"/>
      <protection/>
    </xf>
    <xf numFmtId="2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3" fontId="18" fillId="0" borderId="10" xfId="53" applyNumberFormat="1" applyFont="1" applyFill="1" applyBorder="1" applyAlignment="1" applyProtection="1">
      <alignment horizontal="left" wrapText="1"/>
      <protection locked="0"/>
    </xf>
    <xf numFmtId="2" fontId="18" fillId="0" borderId="10" xfId="0" applyNumberFormat="1" applyFont="1" applyFill="1" applyBorder="1" applyAlignment="1">
      <alignment horizontal="center" wrapText="1"/>
    </xf>
    <xf numFmtId="3" fontId="16" fillId="0" borderId="10" xfId="53" applyNumberFormat="1" applyFont="1" applyFill="1" applyBorder="1" applyAlignment="1" applyProtection="1">
      <alignment horizontal="left" wrapText="1"/>
      <protection locked="0"/>
    </xf>
    <xf numFmtId="49" fontId="18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wrapText="1"/>
    </xf>
    <xf numFmtId="2" fontId="18" fillId="33" borderId="10" xfId="0" applyNumberFormat="1" applyFont="1" applyFill="1" applyBorder="1" applyAlignment="1">
      <alignment horizontal="center" wrapText="1"/>
    </xf>
    <xf numFmtId="3" fontId="18" fillId="0" borderId="10" xfId="53" applyNumberFormat="1" applyFont="1" applyFill="1" applyBorder="1" applyAlignment="1" applyProtection="1">
      <alignment horizontal="left" wrapText="1"/>
      <protection/>
    </xf>
    <xf numFmtId="0" fontId="16" fillId="0" borderId="10" xfId="53" applyFont="1" applyFill="1" applyBorder="1" applyAlignment="1">
      <alignment wrapText="1"/>
      <protection/>
    </xf>
    <xf numFmtId="0" fontId="16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wrapText="1"/>
    </xf>
    <xf numFmtId="176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wrapText="1"/>
    </xf>
    <xf numFmtId="0" fontId="4" fillId="0" borderId="0" xfId="55" applyFont="1" applyFill="1" applyAlignment="1">
      <alignment horizontal="right" vertical="center" wrapText="1"/>
      <protection/>
    </xf>
    <xf numFmtId="2" fontId="1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6" fillId="0" borderId="0" xfId="55" applyFont="1" applyFill="1" applyAlignment="1">
      <alignment horizontal="center" wrapText="1"/>
      <protection/>
    </xf>
    <xf numFmtId="0" fontId="16" fillId="0" borderId="0" xfId="0" applyFont="1" applyFill="1" applyAlignment="1">
      <alignment horizontal="center" wrapText="1"/>
    </xf>
    <xf numFmtId="0" fontId="16" fillId="0" borderId="0" xfId="55" applyFont="1" applyFill="1" applyAlignment="1">
      <alignment wrapText="1"/>
      <protection/>
    </xf>
    <xf numFmtId="2" fontId="16" fillId="0" borderId="0" xfId="55" applyNumberFormat="1" applyFont="1" applyFill="1" applyAlignment="1">
      <alignment horizontal="center" wrapText="1"/>
      <protection/>
    </xf>
    <xf numFmtId="0" fontId="16" fillId="0" borderId="0" xfId="0" applyFont="1" applyFill="1" applyAlignment="1">
      <alignment wrapText="1"/>
    </xf>
    <xf numFmtId="0" fontId="16" fillId="0" borderId="0" xfId="55" applyFont="1" applyFill="1" applyAlignment="1">
      <alignment horizontal="left" wrapText="1"/>
      <protection/>
    </xf>
    <xf numFmtId="0" fontId="18" fillId="0" borderId="0" xfId="0" applyFont="1" applyFill="1" applyAlignment="1">
      <alignment wrapText="1"/>
    </xf>
    <xf numFmtId="2" fontId="16" fillId="0" borderId="0" xfId="0" applyNumberFormat="1" applyFont="1" applyFill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Alignment="1">
      <alignment wrapText="1"/>
    </xf>
    <xf numFmtId="0" fontId="22" fillId="0" borderId="10" xfId="0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55" applyFont="1" applyAlignment="1">
      <alignment horizontal="right" vertical="center"/>
      <protection/>
    </xf>
    <xf numFmtId="0" fontId="1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6" fillId="0" borderId="0" xfId="55" applyFont="1" applyAlignment="1">
      <alignment horizontal="right" vertical="center" wrapText="1"/>
      <protection/>
    </xf>
    <xf numFmtId="0" fontId="4" fillId="33" borderId="0" xfId="55" applyFont="1" applyFill="1" applyAlignment="1">
      <alignment horizontal="right" vertical="center" wrapText="1"/>
      <protection/>
    </xf>
    <xf numFmtId="0" fontId="16" fillId="0" borderId="0" xfId="55" applyFont="1" applyAlignment="1">
      <alignment vertical="center" wrapText="1"/>
      <protection/>
    </xf>
    <xf numFmtId="2" fontId="16" fillId="0" borderId="0" xfId="55" applyNumberFormat="1" applyFont="1" applyFill="1" applyAlignment="1">
      <alignment horizontal="right" wrapText="1"/>
      <protection/>
    </xf>
    <xf numFmtId="2" fontId="18" fillId="0" borderId="0" xfId="0" applyNumberFormat="1" applyFont="1" applyFill="1" applyAlignment="1">
      <alignment wrapText="1"/>
    </xf>
    <xf numFmtId="0" fontId="4" fillId="33" borderId="0" xfId="55" applyFont="1" applyFill="1" applyAlignment="1">
      <alignment vertical="center" wrapText="1"/>
      <protection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6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176" fontId="16" fillId="0" borderId="11" xfId="0" applyNumberFormat="1" applyFont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6" fontId="16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4" fontId="18" fillId="0" borderId="16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wrapText="1"/>
      <protection/>
    </xf>
    <xf numFmtId="3" fontId="16" fillId="0" borderId="10" xfId="53" applyNumberFormat="1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0" borderId="10" xfId="55" applyNumberFormat="1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wrapText="1"/>
    </xf>
    <xf numFmtId="176" fontId="0" fillId="0" borderId="0" xfId="0" applyNumberFormat="1" applyAlignment="1">
      <alignment/>
    </xf>
    <xf numFmtId="2" fontId="16" fillId="0" borderId="12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3" fillId="0" borderId="0" xfId="54" applyFont="1" applyFill="1" applyAlignment="1">
      <alignment horizontal="center" wrapText="1"/>
      <protection/>
    </xf>
    <xf numFmtId="175" fontId="18" fillId="0" borderId="12" xfId="0" applyNumberFormat="1" applyFont="1" applyFill="1" applyBorder="1" applyAlignment="1">
      <alignment horizontal="center" vertical="center" wrapText="1"/>
    </xf>
    <xf numFmtId="175" fontId="18" fillId="0" borderId="16" xfId="0" applyNumberFormat="1" applyFont="1" applyFill="1" applyBorder="1" applyAlignment="1">
      <alignment horizontal="center" vertical="center" wrapText="1"/>
    </xf>
    <xf numFmtId="175" fontId="18" fillId="0" borderId="18" xfId="0" applyNumberFormat="1" applyFont="1" applyFill="1" applyBorder="1" applyAlignment="1">
      <alignment horizontal="center" vertical="center" wrapText="1"/>
    </xf>
    <xf numFmtId="175" fontId="18" fillId="0" borderId="19" xfId="0" applyNumberFormat="1" applyFont="1" applyFill="1" applyBorder="1" applyAlignment="1">
      <alignment horizontal="center" vertical="center" wrapText="1"/>
    </xf>
    <xf numFmtId="0" fontId="19" fillId="0" borderId="0" xfId="55" applyFont="1" applyAlignment="1">
      <alignment horizontal="right" vertical="center"/>
      <protection/>
    </xf>
    <xf numFmtId="0" fontId="16" fillId="0" borderId="0" xfId="55" applyFont="1" applyAlignment="1">
      <alignment horizontal="center" vertical="center" wrapText="1"/>
      <protection/>
    </xf>
    <xf numFmtId="175" fontId="18" fillId="0" borderId="10" xfId="0" applyNumberFormat="1" applyFont="1" applyFill="1" applyBorder="1" applyAlignment="1">
      <alignment horizontal="center" vertical="center" wrapText="1"/>
    </xf>
    <xf numFmtId="0" fontId="16" fillId="0" borderId="0" xfId="55" applyFont="1" applyFill="1" applyAlignment="1">
      <alignment horizontal="center" wrapText="1"/>
      <protection/>
    </xf>
    <xf numFmtId="0" fontId="16" fillId="0" borderId="0" xfId="0" applyFont="1" applyFill="1" applyAlignment="1">
      <alignment horizontal="center" wrapText="1"/>
    </xf>
    <xf numFmtId="0" fontId="16" fillId="0" borderId="0" xfId="55" applyFont="1" applyAlignment="1">
      <alignment horizontal="right" vertical="center" wrapText="1"/>
      <protection/>
    </xf>
    <xf numFmtId="0" fontId="23" fillId="0" borderId="0" xfId="55" applyFont="1" applyFill="1" applyAlignment="1">
      <alignment horizont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3" fillId="0" borderId="0" xfId="5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" fillId="33" borderId="0" xfId="55" applyFont="1" applyFill="1" applyAlignment="1">
      <alignment horizontal="center" vertical="center" wrapText="1"/>
      <protection/>
    </xf>
    <xf numFmtId="0" fontId="4" fillId="0" borderId="0" xfId="55" applyFont="1" applyAlignment="1">
      <alignment horizontal="right" vertical="center" wrapText="1"/>
      <protection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wrapText="1"/>
    </xf>
    <xf numFmtId="0" fontId="4" fillId="33" borderId="0" xfId="55" applyFont="1" applyFill="1" applyAlignment="1">
      <alignment horizontal="right" vertical="center" wrapText="1"/>
      <protection/>
    </xf>
    <xf numFmtId="0" fontId="4" fillId="33" borderId="0" xfId="55" applyFont="1" applyFill="1" applyAlignment="1">
      <alignment horizontal="right" vertical="center" wrapText="1"/>
      <protection/>
    </xf>
    <xf numFmtId="0" fontId="12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51;&#1070;&#1041;&#1054;&#1042;&#1068;\&#1041;&#1070;&#1044;&#1046;&#1045;&#1058;%20&#1057;%202007\&#1041;&#1070;&#1044;&#1046;&#1045;&#1058;%202016\&#1041;&#1102;&#1076;&#1078;&#1077;&#1090;%20&#1085;&#1072;%202016%20&#1075;%20&#1076;&#1077;&#1082;16\&#1055;&#1088;&#1080;&#1083;&#1086;&#1078;&#1077;&#1085;&#1080;&#1103;%20&#1082;%20&#1073;&#1102;&#1076;&#1078;&#1077;&#1090;&#1091;%20&#1085;&#1072;%202016,%20&#1089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3"/>
      <sheetName val="приложение №4"/>
      <sheetName val="приложение № 5"/>
      <sheetName val="приложение №8 "/>
      <sheetName val="приложение №6"/>
      <sheetName val="приложение №7"/>
    </sheetNames>
    <sheetDataSet>
      <sheetData sheetId="2">
        <row r="15">
          <cell r="D15" t="str">
            <v>91 1 11 90110</v>
          </cell>
        </row>
        <row r="16">
          <cell r="D16" t="str">
            <v>91 1 11 90110</v>
          </cell>
        </row>
        <row r="17">
          <cell r="D17" t="str">
            <v>91 1 11 90110</v>
          </cell>
        </row>
        <row r="18">
          <cell r="D18" t="str">
            <v>91 1 11 90110</v>
          </cell>
        </row>
        <row r="26">
          <cell r="D26" t="str">
            <v>91 1 12 90110</v>
          </cell>
        </row>
        <row r="28">
          <cell r="D28" t="str">
            <v>91 1 12 90110</v>
          </cell>
        </row>
        <row r="29">
          <cell r="D29" t="str">
            <v>91 1 12 90110</v>
          </cell>
        </row>
        <row r="30">
          <cell r="D30" t="str">
            <v>91 1 12 90110</v>
          </cell>
        </row>
        <row r="32">
          <cell r="D32" t="str">
            <v>91 1 13 90110</v>
          </cell>
        </row>
        <row r="33">
          <cell r="D33" t="str">
            <v>91 1 13 90110</v>
          </cell>
        </row>
        <row r="34">
          <cell r="D34" t="str">
            <v>91 1 13 90110</v>
          </cell>
        </row>
        <row r="35">
          <cell r="D35" t="str">
            <v>91 1 13 90110</v>
          </cell>
        </row>
        <row r="39">
          <cell r="D39" t="str">
            <v>91 1 14 90110</v>
          </cell>
        </row>
        <row r="40">
          <cell r="D40" t="str">
            <v>0020400</v>
          </cell>
        </row>
        <row r="41">
          <cell r="D41" t="str">
            <v>0020400</v>
          </cell>
        </row>
        <row r="42">
          <cell r="D42" t="str">
            <v>0020400</v>
          </cell>
        </row>
        <row r="43">
          <cell r="D43" t="str">
            <v>0020400</v>
          </cell>
        </row>
        <row r="44">
          <cell r="D44" t="str">
            <v>0020400</v>
          </cell>
        </row>
        <row r="45">
          <cell r="D45" t="str">
            <v>0020400</v>
          </cell>
        </row>
        <row r="46">
          <cell r="D46" t="str">
            <v>0020400</v>
          </cell>
        </row>
        <row r="47">
          <cell r="D47" t="str">
            <v>0020400</v>
          </cell>
        </row>
        <row r="48">
          <cell r="D48" t="str">
            <v>0020400</v>
          </cell>
        </row>
        <row r="49">
          <cell r="D49" t="str">
            <v>0020400</v>
          </cell>
        </row>
        <row r="50">
          <cell r="D50" t="str">
            <v>0020400</v>
          </cell>
        </row>
        <row r="51">
          <cell r="D51" t="str">
            <v>0020400</v>
          </cell>
        </row>
        <row r="52">
          <cell r="D52" t="str">
            <v>0020400</v>
          </cell>
        </row>
        <row r="53">
          <cell r="D53" t="str">
            <v>0020400</v>
          </cell>
        </row>
        <row r="54">
          <cell r="D54" t="str">
            <v>0020400</v>
          </cell>
        </row>
        <row r="55">
          <cell r="D55" t="str">
            <v>0020400</v>
          </cell>
        </row>
        <row r="56">
          <cell r="D56" t="str">
            <v>91 1 14 90110</v>
          </cell>
        </row>
        <row r="57">
          <cell r="D57" t="str">
            <v>91 1 14 90110</v>
          </cell>
        </row>
        <row r="58">
          <cell r="D58" t="str">
            <v>91 1 14 90110</v>
          </cell>
        </row>
        <row r="59">
          <cell r="D59" t="str">
            <v>91 1 14 90110</v>
          </cell>
        </row>
        <row r="61">
          <cell r="D61" t="str">
            <v>91 1 14 90120</v>
          </cell>
        </row>
        <row r="62">
          <cell r="D62" t="str">
            <v>91 1 14 90120</v>
          </cell>
        </row>
        <row r="63">
          <cell r="D63" t="str">
            <v>91 1 14 90120</v>
          </cell>
        </row>
        <row r="64">
          <cell r="D64" t="str">
            <v>91 1 14 90120</v>
          </cell>
        </row>
        <row r="65">
          <cell r="D65" t="str">
            <v>91 1 14 90120</v>
          </cell>
        </row>
        <row r="66">
          <cell r="D66" t="str">
            <v>91 1 14 90120</v>
          </cell>
        </row>
        <row r="67">
          <cell r="D67" t="str">
            <v>91 1 14 90120</v>
          </cell>
        </row>
        <row r="68">
          <cell r="D68" t="str">
            <v>91 1 14 90120</v>
          </cell>
        </row>
        <row r="69">
          <cell r="D69" t="str">
            <v>91 1 14 90120</v>
          </cell>
        </row>
        <row r="70">
          <cell r="D70" t="str">
            <v>91 1 14 90120</v>
          </cell>
        </row>
        <row r="79">
          <cell r="D79" t="str">
            <v>91 1 14 90110</v>
          </cell>
        </row>
        <row r="80">
          <cell r="D80" t="str">
            <v>91 1 14 90110</v>
          </cell>
        </row>
        <row r="81">
          <cell r="D81" t="str">
            <v>91 1 14 90110</v>
          </cell>
        </row>
        <row r="82">
          <cell r="D82" t="str">
            <v>91 1 14 90110</v>
          </cell>
        </row>
        <row r="85">
          <cell r="D85" t="str">
            <v>91 1 15 90130</v>
          </cell>
        </row>
        <row r="86">
          <cell r="D86" t="str">
            <v>91 1 15 90130</v>
          </cell>
        </row>
        <row r="107">
          <cell r="D107" t="str">
            <v>91 2 02 73110</v>
          </cell>
        </row>
        <row r="108">
          <cell r="D108" t="str">
            <v>91 2 02 73110</v>
          </cell>
        </row>
        <row r="110">
          <cell r="D110" t="str">
            <v>91 2 02 73110</v>
          </cell>
        </row>
        <row r="111">
          <cell r="D111" t="str">
            <v>91 2 02 73110</v>
          </cell>
        </row>
        <row r="112">
          <cell r="D112" t="str">
            <v>91 2 01 73110</v>
          </cell>
        </row>
        <row r="118">
          <cell r="D118" t="str">
            <v>91 3 01 90160</v>
          </cell>
        </row>
        <row r="121">
          <cell r="D121" t="str">
            <v>91 1 16 90150</v>
          </cell>
        </row>
        <row r="122">
          <cell r="D122" t="str">
            <v>91 1 16 90150</v>
          </cell>
        </row>
        <row r="123">
          <cell r="D123" t="str">
            <v>91 1 16 90150</v>
          </cell>
        </row>
        <row r="134">
          <cell r="D134" t="str">
            <v>79 5 02 90140</v>
          </cell>
        </row>
        <row r="135">
          <cell r="D135" t="str">
            <v>79 5 02 90140</v>
          </cell>
        </row>
        <row r="136">
          <cell r="D136" t="str">
            <v>79 5 02 90140</v>
          </cell>
        </row>
        <row r="179">
          <cell r="D179" t="str">
            <v>91 4 03 90190</v>
          </cell>
        </row>
        <row r="180">
          <cell r="D180" t="str">
            <v>91 4 03 90190</v>
          </cell>
        </row>
        <row r="181">
          <cell r="D181" t="str">
            <v>91 4 03 90190</v>
          </cell>
        </row>
        <row r="182">
          <cell r="D182" t="str">
            <v>91 4 04 90190</v>
          </cell>
        </row>
        <row r="185">
          <cell r="D185" t="str">
            <v>91 4 04 90190</v>
          </cell>
        </row>
        <row r="186">
          <cell r="D186" t="str">
            <v>91 4 05 90210</v>
          </cell>
        </row>
        <row r="196">
          <cell r="D196" t="str">
            <v>91 1 17 90220</v>
          </cell>
        </row>
        <row r="197">
          <cell r="D197" t="str">
            <v>91 1 17 90220</v>
          </cell>
        </row>
        <row r="198">
          <cell r="D198" t="str">
            <v>91 1 17 90220</v>
          </cell>
        </row>
        <row r="204">
          <cell r="D204" t="str">
            <v>91 6 11 90230</v>
          </cell>
        </row>
        <row r="205">
          <cell r="D205" t="str">
            <v>91 6 11 90230</v>
          </cell>
        </row>
        <row r="210">
          <cell r="D210" t="str">
            <v>91 9 11 90240</v>
          </cell>
        </row>
        <row r="211">
          <cell r="A211" t="str">
            <v>Субсидии бюджетным учреждениям</v>
          </cell>
          <cell r="D211" t="str">
            <v>91 9 11 90240</v>
          </cell>
        </row>
        <row r="212">
          <cell r="D212" t="str">
            <v>91 9 11 90240</v>
          </cell>
        </row>
        <row r="213">
          <cell r="D213" t="str">
            <v>457 99 ОО</v>
          </cell>
        </row>
        <row r="214">
          <cell r="D214" t="str">
            <v>457 99 ОО</v>
          </cell>
        </row>
        <row r="215">
          <cell r="D215" t="str">
            <v>457 99 ОО</v>
          </cell>
        </row>
        <row r="216">
          <cell r="D216" t="str">
            <v>457 99 ОО</v>
          </cell>
        </row>
        <row r="217">
          <cell r="D217" t="str">
            <v>457 99 ОО</v>
          </cell>
        </row>
        <row r="218">
          <cell r="D218" t="str">
            <v>457 99 ОО</v>
          </cell>
        </row>
        <row r="219">
          <cell r="D219" t="str">
            <v>457 99 ОО</v>
          </cell>
        </row>
        <row r="220">
          <cell r="D220" t="str">
            <v>457 99 ОО</v>
          </cell>
        </row>
        <row r="221">
          <cell r="D221" t="str">
            <v>457 99 ОО</v>
          </cell>
        </row>
        <row r="222">
          <cell r="D222" t="str">
            <v>457 99 ОО</v>
          </cell>
        </row>
        <row r="223">
          <cell r="D223" t="str">
            <v>457 99 ОО</v>
          </cell>
        </row>
        <row r="224">
          <cell r="D224" t="str">
            <v>457 99 ОО</v>
          </cell>
        </row>
        <row r="225">
          <cell r="D225" t="str">
            <v>457 99 ОО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view="pageBreakPreview" zoomScaleSheetLayoutView="100" zoomScalePageLayoutView="0" workbookViewId="0" topLeftCell="A1">
      <selection activeCell="B7" sqref="B7:C7"/>
    </sheetView>
  </sheetViews>
  <sheetFormatPr defaultColWidth="9.00390625" defaultRowHeight="12.75"/>
  <cols>
    <col min="1" max="1" width="71.00390625" style="9" customWidth="1"/>
    <col min="2" max="2" width="37.875" style="85" customWidth="1"/>
    <col min="3" max="3" width="29.00390625" style="9" customWidth="1"/>
    <col min="4" max="4" width="18.00390625" style="9" customWidth="1"/>
    <col min="5" max="16384" width="9.125" style="9" customWidth="1"/>
  </cols>
  <sheetData>
    <row r="1" ht="12.75">
      <c r="C1" s="84"/>
    </row>
    <row r="3" spans="1:3" ht="15.75" customHeight="1">
      <c r="A3" s="40"/>
      <c r="B3" s="181" t="s">
        <v>237</v>
      </c>
      <c r="C3" s="181"/>
    </row>
    <row r="4" spans="1:3" ht="9" customHeight="1">
      <c r="A4" s="50"/>
      <c r="B4" s="188" t="s">
        <v>396</v>
      </c>
      <c r="C4" s="188"/>
    </row>
    <row r="5" spans="1:3" ht="8.25" customHeight="1">
      <c r="A5" s="51"/>
      <c r="B5" s="188"/>
      <c r="C5" s="188"/>
    </row>
    <row r="6" spans="1:3" ht="35.25" customHeight="1">
      <c r="A6" s="51"/>
      <c r="B6" s="188"/>
      <c r="C6" s="188"/>
    </row>
    <row r="7" spans="1:3" ht="15.75">
      <c r="A7" s="51"/>
      <c r="B7" s="187" t="s">
        <v>444</v>
      </c>
      <c r="C7" s="187"/>
    </row>
    <row r="8" spans="1:3" ht="15.75">
      <c r="A8" s="51"/>
      <c r="B8" s="117"/>
      <c r="C8" s="117"/>
    </row>
    <row r="9" spans="1:3" ht="15.75">
      <c r="A9" s="51"/>
      <c r="B9" s="67"/>
      <c r="C9" s="67"/>
    </row>
    <row r="10" spans="1:3" ht="41.25" customHeight="1">
      <c r="A10" s="182" t="s">
        <v>397</v>
      </c>
      <c r="B10" s="182"/>
      <c r="C10" s="182"/>
    </row>
    <row r="11" spans="1:3" ht="17.25" customHeight="1">
      <c r="A11" s="65"/>
      <c r="B11" s="65"/>
      <c r="C11" s="65"/>
    </row>
    <row r="12" spans="1:3" ht="15" customHeight="1">
      <c r="A12" s="52"/>
      <c r="B12" s="53"/>
      <c r="C12" s="70" t="s">
        <v>174</v>
      </c>
    </row>
    <row r="13" spans="1:3" ht="27.75" customHeight="1">
      <c r="A13" s="183" t="s">
        <v>48</v>
      </c>
      <c r="B13" s="185" t="s">
        <v>49</v>
      </c>
      <c r="C13" s="189" t="s">
        <v>303</v>
      </c>
    </row>
    <row r="14" spans="1:3" ht="48" customHeight="1">
      <c r="A14" s="184"/>
      <c r="B14" s="186"/>
      <c r="C14" s="189"/>
    </row>
    <row r="15" spans="1:4" ht="15.75">
      <c r="A15" s="72" t="s">
        <v>205</v>
      </c>
      <c r="B15" s="58" t="s">
        <v>50</v>
      </c>
      <c r="C15" s="73">
        <f>SUM(C16+C25+C30+C32+C39+C43+C56+C58+C65)+C41+C61-C41</f>
        <v>29836928.860000003</v>
      </c>
      <c r="D15" s="9">
        <v>24989357</v>
      </c>
    </row>
    <row r="16" spans="1:4" ht="17.25" customHeight="1">
      <c r="A16" s="74" t="s">
        <v>206</v>
      </c>
      <c r="B16" s="56" t="s">
        <v>51</v>
      </c>
      <c r="C16" s="69">
        <f>C17</f>
        <v>14904742.399999999</v>
      </c>
      <c r="D16" s="13">
        <f>C15-D15</f>
        <v>4847571.860000003</v>
      </c>
    </row>
    <row r="17" spans="1:3" ht="21" customHeight="1">
      <c r="A17" s="55" t="s">
        <v>52</v>
      </c>
      <c r="B17" s="56" t="s">
        <v>53</v>
      </c>
      <c r="C17" s="69">
        <f>SUM(C19:C21)+C22</f>
        <v>14904742.399999999</v>
      </c>
    </row>
    <row r="18" spans="1:3" ht="33" customHeight="1" hidden="1">
      <c r="A18" s="55" t="s">
        <v>54</v>
      </c>
      <c r="B18" s="56" t="s">
        <v>55</v>
      </c>
      <c r="C18" s="69"/>
    </row>
    <row r="19" spans="1:3" ht="78.75" customHeight="1">
      <c r="A19" s="74" t="s">
        <v>204</v>
      </c>
      <c r="B19" s="56" t="s">
        <v>55</v>
      </c>
      <c r="C19" s="69">
        <v>14710696.78</v>
      </c>
    </row>
    <row r="20" spans="1:3" ht="79.5" customHeight="1">
      <c r="A20" s="74" t="s">
        <v>310</v>
      </c>
      <c r="B20" s="56" t="s">
        <v>56</v>
      </c>
      <c r="C20" s="69">
        <v>30087.65</v>
      </c>
    </row>
    <row r="21" spans="1:3" ht="51" customHeight="1">
      <c r="A21" s="74" t="s">
        <v>207</v>
      </c>
      <c r="B21" s="56" t="s">
        <v>114</v>
      </c>
      <c r="C21" s="69">
        <v>56073.37</v>
      </c>
    </row>
    <row r="22" spans="1:3" ht="86.25" customHeight="1">
      <c r="A22" s="74" t="s">
        <v>292</v>
      </c>
      <c r="B22" s="56" t="s">
        <v>293</v>
      </c>
      <c r="C22" s="69">
        <v>107884.6</v>
      </c>
    </row>
    <row r="23" spans="1:3" ht="39.75" customHeight="1" hidden="1">
      <c r="A23" s="57" t="s">
        <v>57</v>
      </c>
      <c r="B23" s="58" t="s">
        <v>58</v>
      </c>
      <c r="C23" s="73">
        <f>C24</f>
        <v>0</v>
      </c>
    </row>
    <row r="24" spans="1:3" ht="26.25" customHeight="1" hidden="1">
      <c r="A24" s="55" t="s">
        <v>59</v>
      </c>
      <c r="B24" s="56" t="s">
        <v>60</v>
      </c>
      <c r="C24" s="56"/>
    </row>
    <row r="25" spans="1:3" ht="48" customHeight="1">
      <c r="A25" s="74" t="s">
        <v>238</v>
      </c>
      <c r="B25" s="68" t="s">
        <v>258</v>
      </c>
      <c r="C25" s="69">
        <f>SUM(C26:C29)</f>
        <v>6922981.529999999</v>
      </c>
    </row>
    <row r="26" spans="1:3" ht="67.5" customHeight="1">
      <c r="A26" s="55" t="s">
        <v>239</v>
      </c>
      <c r="B26" s="68" t="s">
        <v>259</v>
      </c>
      <c r="C26" s="69">
        <v>3084640.52</v>
      </c>
    </row>
    <row r="27" spans="1:3" ht="82.5" customHeight="1">
      <c r="A27" s="55" t="s">
        <v>241</v>
      </c>
      <c r="B27" s="68" t="s">
        <v>260</v>
      </c>
      <c r="C27" s="69">
        <v>29707.13</v>
      </c>
    </row>
    <row r="28" spans="1:3" ht="87.75" customHeight="1">
      <c r="A28" s="55" t="s">
        <v>299</v>
      </c>
      <c r="B28" s="68" t="s">
        <v>261</v>
      </c>
      <c r="C28" s="69">
        <v>4499768.39</v>
      </c>
    </row>
    <row r="29" spans="1:3" ht="86.25" customHeight="1">
      <c r="A29" s="55" t="s">
        <v>240</v>
      </c>
      <c r="B29" s="68" t="s">
        <v>262</v>
      </c>
      <c r="C29" s="69">
        <v>-691134.51</v>
      </c>
    </row>
    <row r="30" spans="1:3" ht="22.5" customHeight="1">
      <c r="A30" s="74" t="s">
        <v>208</v>
      </c>
      <c r="B30" s="68" t="s">
        <v>58</v>
      </c>
      <c r="C30" s="69">
        <f>SUM(C31)</f>
        <v>108042.19</v>
      </c>
    </row>
    <row r="31" spans="1:3" ht="19.5" customHeight="1">
      <c r="A31" s="55" t="s">
        <v>59</v>
      </c>
      <c r="B31" s="56" t="s">
        <v>60</v>
      </c>
      <c r="C31" s="69">
        <v>108042.19</v>
      </c>
    </row>
    <row r="32" spans="1:3" ht="15.75">
      <c r="A32" s="74" t="s">
        <v>209</v>
      </c>
      <c r="B32" s="56" t="s">
        <v>62</v>
      </c>
      <c r="C32" s="69">
        <f>C33+C35</f>
        <v>5360984.04</v>
      </c>
    </row>
    <row r="33" spans="1:3" ht="15.75">
      <c r="A33" s="55" t="s">
        <v>197</v>
      </c>
      <c r="B33" s="56" t="s">
        <v>63</v>
      </c>
      <c r="C33" s="69">
        <f>C34</f>
        <v>1349990.57</v>
      </c>
    </row>
    <row r="34" spans="1:6" ht="51" customHeight="1">
      <c r="A34" s="55" t="s">
        <v>415</v>
      </c>
      <c r="B34" s="56" t="s">
        <v>64</v>
      </c>
      <c r="C34" s="69">
        <v>1349990.57</v>
      </c>
      <c r="D34" s="9">
        <v>531500</v>
      </c>
      <c r="F34" s="9" t="s">
        <v>270</v>
      </c>
    </row>
    <row r="35" spans="1:4" s="10" customFormat="1" ht="15.75">
      <c r="A35" s="55" t="s">
        <v>65</v>
      </c>
      <c r="B35" s="56" t="s">
        <v>183</v>
      </c>
      <c r="C35" s="69">
        <f>C36+C37</f>
        <v>4010993.4699999997</v>
      </c>
      <c r="D35" s="99">
        <f>C34-D34</f>
        <v>818490.5700000001</v>
      </c>
    </row>
    <row r="36" spans="1:3" ht="66.75" customHeight="1">
      <c r="A36" s="55" t="s">
        <v>417</v>
      </c>
      <c r="B36" s="56" t="s">
        <v>298</v>
      </c>
      <c r="C36" s="69">
        <v>1627458.91</v>
      </c>
    </row>
    <row r="37" spans="1:3" ht="71.25" customHeight="1">
      <c r="A37" s="55" t="s">
        <v>418</v>
      </c>
      <c r="B37" s="56" t="s">
        <v>297</v>
      </c>
      <c r="C37" s="69">
        <v>2383534.56</v>
      </c>
    </row>
    <row r="38" spans="1:3" ht="25.5" customHeight="1" hidden="1">
      <c r="A38" s="57" t="s">
        <v>66</v>
      </c>
      <c r="B38" s="58" t="s">
        <v>67</v>
      </c>
      <c r="C38" s="73" t="e">
        <f>#REF!</f>
        <v>#REF!</v>
      </c>
    </row>
    <row r="39" spans="1:3" ht="30" customHeight="1" hidden="1">
      <c r="A39" s="54" t="s">
        <v>210</v>
      </c>
      <c r="B39" s="58" t="s">
        <v>182</v>
      </c>
      <c r="C39" s="73">
        <f>C40</f>
        <v>0</v>
      </c>
    </row>
    <row r="40" spans="1:3" ht="21" customHeight="1" hidden="1">
      <c r="A40" s="55" t="s">
        <v>61</v>
      </c>
      <c r="B40" s="56" t="s">
        <v>68</v>
      </c>
      <c r="C40" s="69">
        <f>C41</f>
        <v>0</v>
      </c>
    </row>
    <row r="41" spans="1:3" ht="51" customHeight="1" hidden="1">
      <c r="A41" s="55" t="s">
        <v>186</v>
      </c>
      <c r="B41" s="56" t="s">
        <v>185</v>
      </c>
      <c r="C41" s="69">
        <v>0</v>
      </c>
    </row>
    <row r="42" spans="1:3" ht="33.75" customHeight="1">
      <c r="A42" s="54" t="s">
        <v>363</v>
      </c>
      <c r="B42" s="56"/>
      <c r="C42" s="73">
        <f>C43+C56+C58+C61+C65</f>
        <v>2540178.6999999997</v>
      </c>
    </row>
    <row r="43" spans="1:3" ht="47.25">
      <c r="A43" s="74" t="s">
        <v>211</v>
      </c>
      <c r="B43" s="76" t="s">
        <v>353</v>
      </c>
      <c r="C43" s="69">
        <f>SUM(C44:C55)</f>
        <v>816643.02</v>
      </c>
    </row>
    <row r="44" spans="1:3" ht="25.5" customHeight="1" hidden="1">
      <c r="A44" s="54" t="s">
        <v>100</v>
      </c>
      <c r="B44" s="75" t="s">
        <v>101</v>
      </c>
      <c r="C44" s="69">
        <f>C45</f>
        <v>0</v>
      </c>
    </row>
    <row r="45" spans="1:3" ht="38.25" customHeight="1" hidden="1">
      <c r="A45" s="55" t="s">
        <v>99</v>
      </c>
      <c r="B45" s="76" t="s">
        <v>98</v>
      </c>
      <c r="C45" s="69"/>
    </row>
    <row r="46" spans="1:3" ht="12.75" customHeight="1" hidden="1">
      <c r="A46" s="55"/>
      <c r="B46" s="76"/>
      <c r="C46" s="69"/>
    </row>
    <row r="47" spans="1:3" ht="0.75" customHeight="1" hidden="1">
      <c r="A47" s="57" t="s">
        <v>69</v>
      </c>
      <c r="B47" s="75" t="s">
        <v>70</v>
      </c>
      <c r="C47" s="73">
        <f>C48</f>
        <v>0</v>
      </c>
    </row>
    <row r="48" spans="1:3" ht="3.75" customHeight="1" hidden="1">
      <c r="A48" s="55" t="s">
        <v>102</v>
      </c>
      <c r="B48" s="76" t="s">
        <v>105</v>
      </c>
      <c r="C48" s="73"/>
    </row>
    <row r="49" spans="1:3" ht="51" customHeight="1" hidden="1">
      <c r="A49" s="55" t="s">
        <v>104</v>
      </c>
      <c r="B49" s="76" t="s">
        <v>103</v>
      </c>
      <c r="C49" s="73"/>
    </row>
    <row r="50" spans="1:3" ht="12.75" customHeight="1" hidden="1">
      <c r="A50" s="55"/>
      <c r="B50" s="76"/>
      <c r="C50" s="73"/>
    </row>
    <row r="51" spans="1:3" ht="12.75" customHeight="1" hidden="1">
      <c r="A51" s="54" t="s">
        <v>107</v>
      </c>
      <c r="B51" s="75" t="s">
        <v>106</v>
      </c>
      <c r="C51" s="73">
        <f>C52+C53</f>
        <v>0</v>
      </c>
    </row>
    <row r="52" spans="1:3" ht="25.5" customHeight="1" hidden="1">
      <c r="A52" s="55" t="s">
        <v>109</v>
      </c>
      <c r="B52" s="76" t="s">
        <v>108</v>
      </c>
      <c r="C52" s="73"/>
    </row>
    <row r="53" spans="1:3" ht="12.75" customHeight="1" hidden="1">
      <c r="A53" s="55" t="s">
        <v>111</v>
      </c>
      <c r="B53" s="76" t="s">
        <v>110</v>
      </c>
      <c r="C53" s="73"/>
    </row>
    <row r="54" spans="1:3" ht="78" customHeight="1">
      <c r="A54" s="77" t="s">
        <v>414</v>
      </c>
      <c r="B54" s="76" t="s">
        <v>354</v>
      </c>
      <c r="C54" s="69">
        <v>797575.46</v>
      </c>
    </row>
    <row r="55" spans="1:3" ht="68.25" customHeight="1">
      <c r="A55" s="55" t="s">
        <v>413</v>
      </c>
      <c r="B55" s="76" t="s">
        <v>355</v>
      </c>
      <c r="C55" s="69">
        <v>19067.56</v>
      </c>
    </row>
    <row r="56" spans="1:3" s="10" customFormat="1" ht="31.5">
      <c r="A56" s="74" t="s">
        <v>212</v>
      </c>
      <c r="B56" s="76" t="s">
        <v>101</v>
      </c>
      <c r="C56" s="69">
        <f>C57</f>
        <v>168068.91</v>
      </c>
    </row>
    <row r="57" spans="1:3" ht="36" customHeight="1">
      <c r="A57" s="55" t="s">
        <v>412</v>
      </c>
      <c r="B57" s="76" t="s">
        <v>356</v>
      </c>
      <c r="C57" s="69">
        <v>168068.91</v>
      </c>
    </row>
    <row r="58" spans="1:3" ht="33" customHeight="1">
      <c r="A58" s="74" t="s">
        <v>213</v>
      </c>
      <c r="B58" s="76" t="s">
        <v>70</v>
      </c>
      <c r="C58" s="69">
        <f>SUM(C59:C60)</f>
        <v>1554159.8</v>
      </c>
    </row>
    <row r="59" spans="1:3" ht="87" customHeight="1">
      <c r="A59" s="55" t="s">
        <v>404</v>
      </c>
      <c r="B59" s="76" t="s">
        <v>357</v>
      </c>
      <c r="C59" s="69">
        <v>343000</v>
      </c>
    </row>
    <row r="60" spans="1:3" ht="55.5" customHeight="1">
      <c r="A60" s="55" t="s">
        <v>416</v>
      </c>
      <c r="B60" s="76" t="s">
        <v>358</v>
      </c>
      <c r="C60" s="69">
        <v>1211159.8</v>
      </c>
    </row>
    <row r="61" spans="1:3" s="10" customFormat="1" ht="30" customHeight="1">
      <c r="A61" s="97" t="s">
        <v>264</v>
      </c>
      <c r="B61" s="76" t="s">
        <v>359</v>
      </c>
      <c r="C61" s="69">
        <f>C62+C63+C64</f>
        <v>236.19</v>
      </c>
    </row>
    <row r="62" spans="1:3" ht="79.5" customHeight="1" hidden="1">
      <c r="A62" s="97" t="s">
        <v>265</v>
      </c>
      <c r="B62" s="76" t="s">
        <v>266</v>
      </c>
      <c r="C62" s="69">
        <v>0</v>
      </c>
    </row>
    <row r="63" spans="1:3" ht="61.5" customHeight="1" hidden="1">
      <c r="A63" s="97" t="s">
        <v>291</v>
      </c>
      <c r="B63" s="48" t="s">
        <v>290</v>
      </c>
      <c r="C63" s="69">
        <v>0</v>
      </c>
    </row>
    <row r="64" spans="1:3" ht="48.75" customHeight="1">
      <c r="A64" s="96" t="s">
        <v>411</v>
      </c>
      <c r="B64" s="48" t="s">
        <v>360</v>
      </c>
      <c r="C64" s="69">
        <v>236.19</v>
      </c>
    </row>
    <row r="65" spans="1:3" ht="16.5" customHeight="1">
      <c r="A65" s="74" t="s">
        <v>214</v>
      </c>
      <c r="B65" s="76" t="s">
        <v>106</v>
      </c>
      <c r="C65" s="69">
        <f>C67+C66</f>
        <v>1070.7799999999997</v>
      </c>
    </row>
    <row r="66" spans="1:3" ht="30" customHeight="1">
      <c r="A66" s="78" t="s">
        <v>410</v>
      </c>
      <c r="B66" s="76" t="s">
        <v>361</v>
      </c>
      <c r="C66" s="69">
        <v>-6250</v>
      </c>
    </row>
    <row r="67" spans="1:3" ht="24.75" customHeight="1">
      <c r="A67" s="55" t="s">
        <v>409</v>
      </c>
      <c r="B67" s="76" t="s">
        <v>362</v>
      </c>
      <c r="C67" s="69">
        <v>7320.78</v>
      </c>
    </row>
    <row r="68" spans="1:4" ht="27" customHeight="1">
      <c r="A68" s="54" t="s">
        <v>215</v>
      </c>
      <c r="B68" s="58"/>
      <c r="C68" s="79">
        <f>C42+C16+C25+C30+C32+C39</f>
        <v>29836928.859999996</v>
      </c>
      <c r="D68" s="9">
        <v>24989356</v>
      </c>
    </row>
    <row r="69" spans="1:4" ht="35.25" customHeight="1">
      <c r="A69" s="80" t="s">
        <v>216</v>
      </c>
      <c r="B69" s="58" t="s">
        <v>71</v>
      </c>
      <c r="C69" s="73">
        <f>SUM(C70)</f>
        <v>10867555.4</v>
      </c>
      <c r="D69" s="13">
        <f>C68-D68</f>
        <v>4847572.859999996</v>
      </c>
    </row>
    <row r="70" spans="1:4" ht="42" customHeight="1">
      <c r="A70" s="147" t="s">
        <v>217</v>
      </c>
      <c r="B70" s="56" t="s">
        <v>184</v>
      </c>
      <c r="C70" s="69">
        <f>SUM(C71+C74+C83+C88)</f>
        <v>10867555.4</v>
      </c>
      <c r="D70" s="13">
        <f>D68+D69</f>
        <v>29836928.859999996</v>
      </c>
    </row>
    <row r="71" spans="1:4" s="10" customFormat="1" ht="38.25" customHeight="1" hidden="1">
      <c r="A71" s="146" t="s">
        <v>218</v>
      </c>
      <c r="B71" s="56" t="s">
        <v>350</v>
      </c>
      <c r="C71" s="69">
        <f>C72+C73</f>
        <v>0</v>
      </c>
      <c r="D71" s="10">
        <f>C69/C68*100</f>
        <v>36.42317026324137</v>
      </c>
    </row>
    <row r="72" spans="1:3" ht="39" customHeight="1" hidden="1">
      <c r="A72" s="55" t="s">
        <v>311</v>
      </c>
      <c r="B72" s="56" t="s">
        <v>346</v>
      </c>
      <c r="C72" s="69">
        <v>0</v>
      </c>
    </row>
    <row r="73" spans="1:3" s="11" customFormat="1" ht="38.25" customHeight="1" hidden="1">
      <c r="A73" s="63" t="s">
        <v>179</v>
      </c>
      <c r="B73" s="56" t="s">
        <v>175</v>
      </c>
      <c r="C73" s="69">
        <v>0</v>
      </c>
    </row>
    <row r="74" spans="1:3" s="11" customFormat="1" ht="45" customHeight="1">
      <c r="A74" s="146" t="s">
        <v>220</v>
      </c>
      <c r="B74" s="68" t="s">
        <v>349</v>
      </c>
      <c r="C74" s="69">
        <f>SUM(C77)+C81+C75+C76</f>
        <v>8870355.4</v>
      </c>
    </row>
    <row r="75" spans="1:3" s="11" customFormat="1" ht="75" customHeight="1" hidden="1">
      <c r="A75" s="110" t="s">
        <v>343</v>
      </c>
      <c r="B75" s="68" t="s">
        <v>347</v>
      </c>
      <c r="C75" s="69">
        <v>0</v>
      </c>
    </row>
    <row r="76" spans="1:3" s="11" customFormat="1" ht="2.25" customHeight="1" hidden="1">
      <c r="A76" s="81"/>
      <c r="B76" s="68"/>
      <c r="C76" s="69"/>
    </row>
    <row r="77" spans="1:3" s="11" customFormat="1" ht="25.5" customHeight="1">
      <c r="A77" s="55" t="s">
        <v>222</v>
      </c>
      <c r="B77" s="68" t="s">
        <v>348</v>
      </c>
      <c r="C77" s="69">
        <f>SUM(C78)+C79+C80+C82</f>
        <v>8870355.4</v>
      </c>
    </row>
    <row r="78" spans="1:3" s="11" customFormat="1" ht="63.75" customHeight="1">
      <c r="A78" s="96" t="s">
        <v>405</v>
      </c>
      <c r="B78" s="68"/>
      <c r="C78" s="69">
        <v>5186927.16</v>
      </c>
    </row>
    <row r="79" spans="1:3" s="11" customFormat="1" ht="56.25" customHeight="1">
      <c r="A79" s="146" t="s">
        <v>312</v>
      </c>
      <c r="B79" s="68"/>
      <c r="C79" s="69">
        <v>2725399.9</v>
      </c>
    </row>
    <row r="80" spans="1:3" s="11" customFormat="1" ht="45.75" customHeight="1">
      <c r="A80" s="146" t="s">
        <v>406</v>
      </c>
      <c r="B80" s="68"/>
      <c r="C80" s="69">
        <v>180000</v>
      </c>
    </row>
    <row r="81" spans="1:3" s="11" customFormat="1" ht="69.75" customHeight="1" hidden="1">
      <c r="A81" s="81" t="s">
        <v>242</v>
      </c>
      <c r="B81" s="68" t="s">
        <v>243</v>
      </c>
      <c r="C81" s="69">
        <v>0</v>
      </c>
    </row>
    <row r="82" spans="1:3" s="11" customFormat="1" ht="96.75" customHeight="1">
      <c r="A82" s="81" t="s">
        <v>407</v>
      </c>
      <c r="B82" s="68"/>
      <c r="C82" s="69">
        <v>778028.34</v>
      </c>
    </row>
    <row r="83" spans="1:3" s="11" customFormat="1" ht="33.75" customHeight="1">
      <c r="A83" s="81" t="s">
        <v>223</v>
      </c>
      <c r="B83" s="68" t="s">
        <v>351</v>
      </c>
      <c r="C83" s="69">
        <f>C84+C87</f>
        <v>68000</v>
      </c>
    </row>
    <row r="84" spans="1:3" s="11" customFormat="1" ht="36.75" customHeight="1">
      <c r="A84" s="82" t="s">
        <v>256</v>
      </c>
      <c r="B84" s="93" t="s">
        <v>352</v>
      </c>
      <c r="C84" s="69">
        <v>67300</v>
      </c>
    </row>
    <row r="85" spans="1:3" s="11" customFormat="1" ht="17.25" customHeight="1">
      <c r="A85" s="82" t="s">
        <v>257</v>
      </c>
      <c r="B85" s="91"/>
      <c r="C85" s="69"/>
    </row>
    <row r="86" spans="1:3" s="11" customFormat="1" ht="51" customHeight="1">
      <c r="A86" s="94" t="s">
        <v>263</v>
      </c>
      <c r="B86" s="92" t="s">
        <v>352</v>
      </c>
      <c r="C86" s="69">
        <v>64700</v>
      </c>
    </row>
    <row r="87" spans="1:3" s="11" customFormat="1" ht="87.75" customHeight="1">
      <c r="A87" s="95" t="s">
        <v>300</v>
      </c>
      <c r="B87" s="92" t="s">
        <v>352</v>
      </c>
      <c r="C87" s="69">
        <v>700</v>
      </c>
    </row>
    <row r="88" spans="1:3" s="11" customFormat="1" ht="18" customHeight="1">
      <c r="A88" s="55" t="s">
        <v>219</v>
      </c>
      <c r="B88" s="56" t="s">
        <v>364</v>
      </c>
      <c r="C88" s="69">
        <f>SUM(C89)</f>
        <v>1929200</v>
      </c>
    </row>
    <row r="89" spans="1:3" s="11" customFormat="1" ht="42.75" customHeight="1">
      <c r="A89" s="83" t="s">
        <v>408</v>
      </c>
      <c r="B89" s="56" t="s">
        <v>365</v>
      </c>
      <c r="C89" s="69">
        <v>1929200</v>
      </c>
    </row>
    <row r="90" spans="1:4" s="11" customFormat="1" ht="23.25" customHeight="1" hidden="1">
      <c r="A90" s="83" t="s">
        <v>245</v>
      </c>
      <c r="B90" s="56" t="s">
        <v>244</v>
      </c>
      <c r="C90" s="69">
        <v>0</v>
      </c>
      <c r="D90" s="11" t="s">
        <v>122</v>
      </c>
    </row>
    <row r="91" spans="1:4" s="11" customFormat="1" ht="27" customHeight="1">
      <c r="A91" s="54" t="s">
        <v>221</v>
      </c>
      <c r="B91" s="58"/>
      <c r="C91" s="73">
        <f>C69+C68</f>
        <v>40704484.26</v>
      </c>
      <c r="D91" s="11">
        <v>45606295.1</v>
      </c>
    </row>
    <row r="92" spans="1:4" ht="20.25" customHeight="1">
      <c r="A92" s="54"/>
      <c r="B92" s="60" t="e">
        <f>C91+#REF!</f>
        <v>#REF!</v>
      </c>
      <c r="C92" s="112">
        <v>0.074</v>
      </c>
      <c r="D92" s="13">
        <f>D91-C91</f>
        <v>4901810.840000004</v>
      </c>
    </row>
    <row r="93" spans="1:3" ht="20.25" customHeight="1">
      <c r="A93" s="59"/>
      <c r="B93" s="86" t="e">
        <f>B92-#REF!</f>
        <v>#REF!</v>
      </c>
      <c r="C93" s="64">
        <f>C92-C91</f>
        <v>-40704484.186</v>
      </c>
    </row>
    <row r="94" spans="1:3" s="10" customFormat="1" ht="24.75" customHeight="1">
      <c r="A94" s="61"/>
      <c r="B94" s="86"/>
      <c r="C94" s="62">
        <f>C93+C91</f>
        <v>0.07400000095367432</v>
      </c>
    </row>
    <row r="95" spans="1:3" ht="19.5" customHeight="1">
      <c r="A95" s="61"/>
      <c r="B95" s="86" t="s">
        <v>176</v>
      </c>
      <c r="C95" s="62">
        <f>C93/C68*100</f>
        <v>-136.42317001522656</v>
      </c>
    </row>
    <row r="96" spans="1:3" ht="19.5" customHeight="1">
      <c r="A96" s="61"/>
      <c r="B96" s="87"/>
      <c r="C96" s="13">
        <v>40704484.26</v>
      </c>
    </row>
    <row r="97" spans="2:3" ht="19.5" customHeight="1">
      <c r="B97" s="88"/>
      <c r="C97" s="13">
        <f>C91-C96</f>
        <v>0</v>
      </c>
    </row>
    <row r="98" ht="25.5" customHeight="1">
      <c r="B98" s="89"/>
    </row>
    <row r="99" ht="27.75" customHeight="1">
      <c r="B99" s="89"/>
    </row>
    <row r="100" ht="31.5" customHeight="1">
      <c r="B100" s="89"/>
    </row>
    <row r="101" ht="46.5" customHeight="1">
      <c r="B101" s="89"/>
    </row>
    <row r="102" ht="40.5" customHeight="1">
      <c r="B102" s="89"/>
    </row>
    <row r="103" ht="21.75" customHeight="1">
      <c r="B103" s="89"/>
    </row>
    <row r="104" ht="12.75">
      <c r="B104" s="89"/>
    </row>
    <row r="105" spans="2:3" ht="12.75">
      <c r="B105" s="90"/>
      <c r="C105" s="10"/>
    </row>
    <row r="106" spans="1:2" ht="12.75">
      <c r="A106" s="10"/>
      <c r="B106" s="89"/>
    </row>
    <row r="107" spans="1:3" s="10" customFormat="1" ht="12.75">
      <c r="A107" s="9"/>
      <c r="B107" s="89"/>
      <c r="C107" s="9"/>
    </row>
    <row r="108" ht="12.75">
      <c r="B108" s="89"/>
    </row>
    <row r="109" ht="12.75">
      <c r="B109" s="89"/>
    </row>
    <row r="110" ht="12.75">
      <c r="B110" s="89"/>
    </row>
    <row r="111" ht="24" customHeight="1">
      <c r="B111" s="89"/>
    </row>
    <row r="112" ht="36.75" customHeight="1">
      <c r="B112" s="89"/>
    </row>
    <row r="113" ht="39" customHeight="1">
      <c r="B113" s="89"/>
    </row>
    <row r="114" ht="20.25" customHeight="1">
      <c r="B114" s="89"/>
    </row>
    <row r="115" ht="21.75" customHeight="1">
      <c r="B115" s="89"/>
    </row>
    <row r="116" spans="2:3" ht="25.5" customHeight="1">
      <c r="B116" s="90"/>
      <c r="C116" s="10"/>
    </row>
    <row r="117" spans="1:2" ht="15" customHeight="1">
      <c r="A117" s="10"/>
      <c r="B117" s="89"/>
    </row>
    <row r="118" spans="1:3" s="10" customFormat="1" ht="38.25" customHeight="1">
      <c r="A118" s="9"/>
      <c r="B118" s="89"/>
      <c r="C118" s="9"/>
    </row>
    <row r="119" ht="15" customHeight="1">
      <c r="B119" s="89"/>
    </row>
    <row r="120" ht="15" customHeight="1">
      <c r="B120" s="89"/>
    </row>
    <row r="121" ht="15" customHeight="1">
      <c r="B121" s="89"/>
    </row>
    <row r="122" ht="30.75" customHeight="1">
      <c r="B122" s="89"/>
    </row>
    <row r="123" ht="15" customHeight="1">
      <c r="B123" s="89"/>
    </row>
    <row r="124" ht="15" customHeight="1">
      <c r="B124" s="89"/>
    </row>
    <row r="125" spans="2:3" ht="15" customHeight="1">
      <c r="B125" s="90"/>
      <c r="C125" s="10"/>
    </row>
    <row r="126" spans="1:2" ht="15" customHeight="1">
      <c r="A126" s="10"/>
      <c r="B126" s="89"/>
    </row>
    <row r="127" spans="1:3" s="10" customFormat="1" ht="19.5" customHeight="1">
      <c r="A127" s="9"/>
      <c r="B127" s="89"/>
      <c r="C127" s="9"/>
    </row>
    <row r="128" ht="12.75">
      <c r="B128" s="89"/>
    </row>
    <row r="129" ht="12.75">
      <c r="B129" s="89"/>
    </row>
    <row r="130" ht="12.75">
      <c r="B130" s="89"/>
    </row>
    <row r="131" ht="12.75">
      <c r="B131" s="89"/>
    </row>
    <row r="132" ht="12.75">
      <c r="B132" s="89"/>
    </row>
    <row r="133" ht="12.75">
      <c r="B133" s="89"/>
    </row>
    <row r="134" ht="12.75">
      <c r="B134" s="89"/>
    </row>
    <row r="135" ht="12.75">
      <c r="B135" s="89"/>
    </row>
    <row r="136" ht="12.75">
      <c r="B136" s="89"/>
    </row>
    <row r="137" ht="12.75">
      <c r="B137" s="89"/>
    </row>
    <row r="138" ht="12.75">
      <c r="B138" s="89"/>
    </row>
    <row r="139" ht="12.75">
      <c r="B139" s="89"/>
    </row>
    <row r="140" ht="12.75">
      <c r="B140" s="89"/>
    </row>
    <row r="141" ht="12.75">
      <c r="B141" s="89"/>
    </row>
    <row r="142" ht="12.75">
      <c r="B142" s="89"/>
    </row>
    <row r="143" ht="12.75">
      <c r="B143" s="89"/>
    </row>
    <row r="144" ht="12.75">
      <c r="B144" s="89"/>
    </row>
    <row r="145" ht="12.75">
      <c r="B145" s="89"/>
    </row>
    <row r="146" ht="12.75">
      <c r="B146" s="89"/>
    </row>
    <row r="147" ht="12.75">
      <c r="B147" s="89"/>
    </row>
    <row r="148" ht="12.75">
      <c r="B148" s="89"/>
    </row>
    <row r="149" ht="12.75">
      <c r="B149" s="89"/>
    </row>
    <row r="150" ht="12.75">
      <c r="B150" s="89"/>
    </row>
    <row r="151" ht="12.75">
      <c r="B151" s="89"/>
    </row>
    <row r="152" ht="12.75">
      <c r="B152" s="89"/>
    </row>
    <row r="153" ht="12.75">
      <c r="B153" s="89"/>
    </row>
    <row r="154" ht="12.75">
      <c r="B154" s="89"/>
    </row>
    <row r="155" ht="12.75">
      <c r="B155" s="89"/>
    </row>
    <row r="156" ht="12.75">
      <c r="B156" s="89"/>
    </row>
    <row r="157" ht="12.75">
      <c r="B157" s="89"/>
    </row>
    <row r="158" ht="12.75">
      <c r="B158" s="89"/>
    </row>
    <row r="159" ht="12.75">
      <c r="B159" s="89"/>
    </row>
    <row r="160" ht="12.75">
      <c r="B160" s="89"/>
    </row>
  </sheetData>
  <sheetProtection/>
  <mergeCells count="7">
    <mergeCell ref="B3:C3"/>
    <mergeCell ref="A10:C10"/>
    <mergeCell ref="A13:A14"/>
    <mergeCell ref="B13:B14"/>
    <mergeCell ref="B7:C7"/>
    <mergeCell ref="B4:C6"/>
    <mergeCell ref="C13:C14"/>
  </mergeCells>
  <printOptions/>
  <pageMargins left="0.8267716535433072" right="0.2755905511811024" top="0.4330708661417323" bottom="0.15748031496062992" header="0.15748031496062992" footer="0.1968503937007874"/>
  <pageSetup fitToHeight="2" horizontalDpi="600" verticalDpi="600" orientation="portrait" paperSize="9" scale="60" r:id="rId1"/>
  <rowBreaks count="1" manualBreakCount="1">
    <brk id="3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9"/>
  <sheetViews>
    <sheetView view="pageBreakPreview" zoomScaleSheetLayoutView="100" zoomScalePageLayoutView="0" workbookViewId="0" topLeftCell="A1">
      <selection activeCell="E5" sqref="E5:G5"/>
    </sheetView>
  </sheetViews>
  <sheetFormatPr defaultColWidth="9.00390625" defaultRowHeight="12.75"/>
  <cols>
    <col min="1" max="1" width="51.00390625" style="105" customWidth="1"/>
    <col min="2" max="3" width="8.25390625" style="102" customWidth="1"/>
    <col min="4" max="4" width="11.375" style="102" customWidth="1"/>
    <col min="5" max="5" width="15.875" style="102" customWidth="1"/>
    <col min="6" max="6" width="12.875" style="102" customWidth="1"/>
    <col min="7" max="7" width="18.125" style="108" customWidth="1"/>
    <col min="8" max="8" width="15.75390625" style="105" customWidth="1"/>
    <col min="9" max="9" width="34.00390625" style="105" customWidth="1"/>
    <col min="10" max="16384" width="9.125" style="105" customWidth="1"/>
  </cols>
  <sheetData>
    <row r="1" spans="1:7" ht="19.5" customHeight="1">
      <c r="A1" s="84"/>
      <c r="B1" s="190"/>
      <c r="C1" s="190"/>
      <c r="D1" s="191"/>
      <c r="E1" s="191"/>
      <c r="F1" s="103"/>
      <c r="G1" s="123" t="s">
        <v>442</v>
      </c>
    </row>
    <row r="2" spans="1:7" ht="92.25" customHeight="1">
      <c r="A2" s="103"/>
      <c r="B2" s="103"/>
      <c r="C2" s="103"/>
      <c r="D2" s="106"/>
      <c r="E2" s="106"/>
      <c r="F2" s="192" t="s">
        <v>396</v>
      </c>
      <c r="G2" s="192"/>
    </row>
    <row r="3" spans="1:7" ht="6" customHeight="1">
      <c r="A3" s="103"/>
      <c r="B3" s="103"/>
      <c r="C3" s="103"/>
      <c r="D3" s="103"/>
      <c r="E3" s="103"/>
      <c r="F3" s="192"/>
      <c r="G3" s="192"/>
    </row>
    <row r="4" spans="1:7" ht="4.5" customHeight="1" hidden="1">
      <c r="A4" s="103"/>
      <c r="B4" s="103"/>
      <c r="C4" s="103"/>
      <c r="D4" s="103"/>
      <c r="E4" s="103"/>
      <c r="F4" s="192"/>
      <c r="G4" s="192"/>
    </row>
    <row r="5" spans="1:7" ht="19.5" customHeight="1">
      <c r="A5" s="103"/>
      <c r="B5" s="103"/>
      <c r="C5" s="103"/>
      <c r="D5" s="103"/>
      <c r="E5" s="187" t="s">
        <v>444</v>
      </c>
      <c r="F5" s="187"/>
      <c r="G5" s="187"/>
    </row>
    <row r="6" spans="1:7" ht="15" customHeight="1">
      <c r="A6" s="103"/>
      <c r="B6" s="103"/>
      <c r="C6" s="103"/>
      <c r="D6" s="103"/>
      <c r="E6" s="103"/>
      <c r="F6" s="120"/>
      <c r="G6" s="120"/>
    </row>
    <row r="7" spans="1:7" ht="46.5" customHeight="1">
      <c r="A7" s="193" t="s">
        <v>420</v>
      </c>
      <c r="B7" s="193"/>
      <c r="C7" s="193"/>
      <c r="D7" s="193"/>
      <c r="E7" s="193"/>
      <c r="F7" s="193"/>
      <c r="G7" s="193"/>
    </row>
    <row r="8" spans="1:7" ht="12" customHeight="1">
      <c r="A8" s="101"/>
      <c r="B8" s="101"/>
      <c r="C8" s="101"/>
      <c r="D8" s="101"/>
      <c r="E8" s="101"/>
      <c r="F8" s="101"/>
      <c r="G8" s="104" t="s">
        <v>174</v>
      </c>
    </row>
    <row r="9" spans="1:7" ht="23.25" customHeight="1">
      <c r="A9" s="194" t="s">
        <v>10</v>
      </c>
      <c r="B9" s="197" t="s">
        <v>150</v>
      </c>
      <c r="C9" s="198"/>
      <c r="D9" s="198"/>
      <c r="E9" s="198"/>
      <c r="F9" s="199"/>
      <c r="G9" s="200" t="s">
        <v>303</v>
      </c>
    </row>
    <row r="10" spans="1:7" ht="23.25" customHeight="1">
      <c r="A10" s="195"/>
      <c r="B10" s="203" t="s">
        <v>151</v>
      </c>
      <c r="C10" s="194" t="s">
        <v>11</v>
      </c>
      <c r="D10" s="194" t="s">
        <v>12</v>
      </c>
      <c r="E10" s="194" t="s">
        <v>13</v>
      </c>
      <c r="F10" s="194" t="s">
        <v>14</v>
      </c>
      <c r="G10" s="201"/>
    </row>
    <row r="11" spans="1:7" ht="30.75" customHeight="1">
      <c r="A11" s="196"/>
      <c r="B11" s="204"/>
      <c r="C11" s="196"/>
      <c r="D11" s="196"/>
      <c r="E11" s="196"/>
      <c r="F11" s="196"/>
      <c r="G11" s="202"/>
    </row>
    <row r="12" spans="1:8" ht="36" customHeight="1">
      <c r="A12" s="148" t="s">
        <v>15</v>
      </c>
      <c r="B12" s="49" t="s">
        <v>16</v>
      </c>
      <c r="C12" s="48"/>
      <c r="D12" s="48"/>
      <c r="E12" s="49"/>
      <c r="F12" s="49"/>
      <c r="G12" s="149">
        <f>G13+G105+G109+G145+G165+G177+G183+G103</f>
        <v>24483157.240000006</v>
      </c>
      <c r="H12" s="113" t="e">
        <f>G12-#REF!</f>
        <v>#REF!</v>
      </c>
    </row>
    <row r="13" spans="1:9" ht="22.5" customHeight="1">
      <c r="A13" s="148" t="s">
        <v>74</v>
      </c>
      <c r="B13" s="49" t="s">
        <v>16</v>
      </c>
      <c r="C13" s="49" t="s">
        <v>19</v>
      </c>
      <c r="D13" s="49"/>
      <c r="E13" s="49"/>
      <c r="F13" s="49"/>
      <c r="G13" s="149">
        <f>G16+G26+G36+G77+G88+G93+G84</f>
        <v>21103708.300000004</v>
      </c>
      <c r="I13" s="113"/>
    </row>
    <row r="14" spans="1:7" ht="37.5" customHeight="1" hidden="1">
      <c r="A14" s="46" t="s">
        <v>194</v>
      </c>
      <c r="B14" s="48" t="s">
        <v>16</v>
      </c>
      <c r="C14" s="48" t="s">
        <v>19</v>
      </c>
      <c r="D14" s="48" t="s">
        <v>41</v>
      </c>
      <c r="E14" s="49"/>
      <c r="F14" s="49"/>
      <c r="G14" s="140">
        <f>G15</f>
        <v>1629485.9</v>
      </c>
    </row>
    <row r="15" spans="1:7" ht="46.5" customHeight="1" hidden="1">
      <c r="A15" s="46" t="s">
        <v>195</v>
      </c>
      <c r="B15" s="48" t="s">
        <v>16</v>
      </c>
      <c r="C15" s="48" t="s">
        <v>19</v>
      </c>
      <c r="D15" s="48" t="s">
        <v>41</v>
      </c>
      <c r="E15" s="48"/>
      <c r="F15" s="49"/>
      <c r="G15" s="140">
        <f>G16</f>
        <v>1629485.9</v>
      </c>
    </row>
    <row r="16" spans="1:7" ht="25.5" customHeight="1">
      <c r="A16" s="46" t="s">
        <v>72</v>
      </c>
      <c r="B16" s="48" t="s">
        <v>16</v>
      </c>
      <c r="C16" s="48" t="s">
        <v>19</v>
      </c>
      <c r="D16" s="48" t="s">
        <v>41</v>
      </c>
      <c r="E16" s="48"/>
      <c r="F16" s="48"/>
      <c r="G16" s="140">
        <f>G17</f>
        <v>1629485.9</v>
      </c>
    </row>
    <row r="17" spans="1:7" ht="39" customHeight="1">
      <c r="A17" s="46" t="s">
        <v>313</v>
      </c>
      <c r="B17" s="48" t="s">
        <v>16</v>
      </c>
      <c r="C17" s="48" t="s">
        <v>19</v>
      </c>
      <c r="D17" s="48" t="s">
        <v>41</v>
      </c>
      <c r="E17" s="48" t="str">
        <f>'[1]приложение №4'!D15</f>
        <v>91 1 11 90110</v>
      </c>
      <c r="F17" s="48"/>
      <c r="G17" s="140">
        <f>SUM(G18)</f>
        <v>1629485.9</v>
      </c>
    </row>
    <row r="18" spans="1:7" ht="30" customHeight="1">
      <c r="A18" s="46" t="s">
        <v>192</v>
      </c>
      <c r="B18" s="48" t="s">
        <v>16</v>
      </c>
      <c r="C18" s="48" t="s">
        <v>19</v>
      </c>
      <c r="D18" s="48" t="s">
        <v>41</v>
      </c>
      <c r="E18" s="48" t="str">
        <f>'[1]приложение №4'!D16</f>
        <v>91 1 11 90110</v>
      </c>
      <c r="F18" s="48" t="s">
        <v>233</v>
      </c>
      <c r="G18" s="140">
        <f>SUM(G19)+G20</f>
        <v>1629485.9</v>
      </c>
    </row>
    <row r="19" spans="1:7" ht="27.75" customHeight="1">
      <c r="A19" s="46" t="s">
        <v>198</v>
      </c>
      <c r="B19" s="48" t="s">
        <v>16</v>
      </c>
      <c r="C19" s="48" t="s">
        <v>19</v>
      </c>
      <c r="D19" s="48" t="s">
        <v>41</v>
      </c>
      <c r="E19" s="48" t="str">
        <f>'[1]приложение №4'!D17</f>
        <v>91 1 11 90110</v>
      </c>
      <c r="F19" s="48">
        <v>121</v>
      </c>
      <c r="G19" s="140">
        <v>1279592.04</v>
      </c>
    </row>
    <row r="20" spans="1:7" ht="66.75" customHeight="1">
      <c r="A20" s="46" t="s">
        <v>314</v>
      </c>
      <c r="B20" s="48" t="s">
        <v>16</v>
      </c>
      <c r="C20" s="48" t="s">
        <v>19</v>
      </c>
      <c r="D20" s="48" t="s">
        <v>41</v>
      </c>
      <c r="E20" s="48" t="str">
        <f>'[1]приложение №4'!D18</f>
        <v>91 1 11 90110</v>
      </c>
      <c r="F20" s="48">
        <v>129</v>
      </c>
      <c r="G20" s="140">
        <v>349893.86</v>
      </c>
    </row>
    <row r="21" spans="1:7" ht="5.25" customHeight="1" hidden="1">
      <c r="A21" s="46"/>
      <c r="B21" s="48"/>
      <c r="C21" s="48"/>
      <c r="D21" s="48"/>
      <c r="E21" s="48"/>
      <c r="F21" s="48"/>
      <c r="G21" s="140"/>
    </row>
    <row r="22" spans="1:7" ht="31.5" hidden="1">
      <c r="A22" s="46" t="s">
        <v>135</v>
      </c>
      <c r="B22" s="48" t="s">
        <v>16</v>
      </c>
      <c r="C22" s="48"/>
      <c r="D22" s="48"/>
      <c r="E22" s="48"/>
      <c r="F22" s="48"/>
      <c r="G22" s="140">
        <f>G23</f>
        <v>758262.97</v>
      </c>
    </row>
    <row r="23" spans="1:7" ht="21.75" customHeight="1" hidden="1">
      <c r="A23" s="46" t="s">
        <v>74</v>
      </c>
      <c r="B23" s="48" t="s">
        <v>16</v>
      </c>
      <c r="C23" s="48" t="s">
        <v>19</v>
      </c>
      <c r="D23" s="48"/>
      <c r="E23" s="48"/>
      <c r="F23" s="48"/>
      <c r="G23" s="140">
        <f>G24</f>
        <v>758262.97</v>
      </c>
    </row>
    <row r="24" spans="1:7" ht="72" customHeight="1" hidden="1">
      <c r="A24" s="46" t="s">
        <v>140</v>
      </c>
      <c r="B24" s="48" t="s">
        <v>16</v>
      </c>
      <c r="C24" s="48" t="s">
        <v>19</v>
      </c>
      <c r="D24" s="48" t="s">
        <v>43</v>
      </c>
      <c r="E24" s="48"/>
      <c r="F24" s="48"/>
      <c r="G24" s="140">
        <f>G26</f>
        <v>758262.97</v>
      </c>
    </row>
    <row r="25" spans="1:7" ht="71.25" customHeight="1" hidden="1">
      <c r="A25" s="46" t="s">
        <v>195</v>
      </c>
      <c r="B25" s="48" t="s">
        <v>16</v>
      </c>
      <c r="C25" s="48" t="s">
        <v>19</v>
      </c>
      <c r="D25" s="48" t="s">
        <v>43</v>
      </c>
      <c r="E25" s="48"/>
      <c r="F25" s="48"/>
      <c r="G25" s="140"/>
    </row>
    <row r="26" spans="1:7" ht="31.5">
      <c r="A26" s="46" t="s">
        <v>341</v>
      </c>
      <c r="B26" s="48" t="s">
        <v>16</v>
      </c>
      <c r="C26" s="48" t="s">
        <v>19</v>
      </c>
      <c r="D26" s="48" t="s">
        <v>43</v>
      </c>
      <c r="E26" s="48" t="str">
        <f>'[1]приложение №4'!D26</f>
        <v>91 1 12 90110</v>
      </c>
      <c r="F26" s="48"/>
      <c r="G26" s="140">
        <f>G27</f>
        <v>758262.97</v>
      </c>
    </row>
    <row r="27" spans="1:7" ht="38.25" customHeight="1">
      <c r="A27" s="46" t="s">
        <v>192</v>
      </c>
      <c r="B27" s="48" t="s">
        <v>16</v>
      </c>
      <c r="C27" s="48" t="s">
        <v>19</v>
      </c>
      <c r="D27" s="48" t="s">
        <v>43</v>
      </c>
      <c r="E27" s="48" t="str">
        <f>E33</f>
        <v>91 1 13 90110</v>
      </c>
      <c r="F27" s="48" t="s">
        <v>233</v>
      </c>
      <c r="G27" s="140">
        <f>G33+G34</f>
        <v>758262.97</v>
      </c>
    </row>
    <row r="28" spans="1:7" ht="67.5" customHeight="1" hidden="1">
      <c r="A28" s="46" t="s">
        <v>192</v>
      </c>
      <c r="B28" s="48" t="s">
        <v>16</v>
      </c>
      <c r="C28" s="48" t="s">
        <v>19</v>
      </c>
      <c r="D28" s="48" t="s">
        <v>43</v>
      </c>
      <c r="E28" s="48" t="str">
        <f>'[1]приложение №4'!D28</f>
        <v>91 1 12 90110</v>
      </c>
      <c r="F28" s="48">
        <v>120</v>
      </c>
      <c r="G28" s="140">
        <f>G29+G30</f>
        <v>0</v>
      </c>
    </row>
    <row r="29" spans="1:7" ht="10.5" customHeight="1" hidden="1">
      <c r="A29" s="46" t="s">
        <v>198</v>
      </c>
      <c r="B29" s="48" t="s">
        <v>16</v>
      </c>
      <c r="C29" s="48" t="s">
        <v>19</v>
      </c>
      <c r="D29" s="48" t="s">
        <v>43</v>
      </c>
      <c r="E29" s="48" t="str">
        <f>'[1]приложение №4'!D29</f>
        <v>91 1 12 90110</v>
      </c>
      <c r="F29" s="48">
        <v>121</v>
      </c>
      <c r="G29" s="140">
        <v>0</v>
      </c>
    </row>
    <row r="30" spans="1:7" ht="38.25" customHeight="1" hidden="1">
      <c r="A30" s="46" t="s">
        <v>314</v>
      </c>
      <c r="B30" s="48" t="s">
        <v>16</v>
      </c>
      <c r="C30" s="48" t="s">
        <v>19</v>
      </c>
      <c r="D30" s="48" t="s">
        <v>43</v>
      </c>
      <c r="E30" s="48" t="str">
        <f>'[1]приложение №4'!D30</f>
        <v>91 1 12 90110</v>
      </c>
      <c r="F30" s="48">
        <v>129</v>
      </c>
      <c r="G30" s="140">
        <v>0</v>
      </c>
    </row>
    <row r="31" spans="1:7" ht="38.25" customHeight="1" hidden="1">
      <c r="A31" s="46" t="s">
        <v>188</v>
      </c>
      <c r="B31" s="48" t="s">
        <v>16</v>
      </c>
      <c r="C31" s="48" t="s">
        <v>19</v>
      </c>
      <c r="D31" s="48" t="s">
        <v>43</v>
      </c>
      <c r="E31" s="48" t="str">
        <f>'[1]приложение №4'!D32</f>
        <v>91 1 13 90110</v>
      </c>
      <c r="F31" s="48"/>
      <c r="G31" s="140">
        <f>G32</f>
        <v>758262.97</v>
      </c>
    </row>
    <row r="32" spans="1:7" ht="94.5" customHeight="1" hidden="1">
      <c r="A32" s="46" t="s">
        <v>192</v>
      </c>
      <c r="B32" s="48" t="s">
        <v>16</v>
      </c>
      <c r="C32" s="48" t="s">
        <v>19</v>
      </c>
      <c r="D32" s="48" t="s">
        <v>43</v>
      </c>
      <c r="E32" s="48" t="str">
        <f>'[1]приложение №4'!D33</f>
        <v>91 1 13 90110</v>
      </c>
      <c r="F32" s="48">
        <v>120</v>
      </c>
      <c r="G32" s="140">
        <f>G33+G34</f>
        <v>758262.97</v>
      </c>
    </row>
    <row r="33" spans="1:7" ht="30" customHeight="1">
      <c r="A33" s="46" t="s">
        <v>198</v>
      </c>
      <c r="B33" s="48" t="s">
        <v>16</v>
      </c>
      <c r="C33" s="48" t="s">
        <v>19</v>
      </c>
      <c r="D33" s="48" t="s">
        <v>43</v>
      </c>
      <c r="E33" s="48" t="str">
        <f>'[1]приложение №4'!D34</f>
        <v>91 1 13 90110</v>
      </c>
      <c r="F33" s="48">
        <v>121</v>
      </c>
      <c r="G33" s="140">
        <v>574340.2</v>
      </c>
    </row>
    <row r="34" spans="1:7" ht="63">
      <c r="A34" s="46" t="s">
        <v>314</v>
      </c>
      <c r="B34" s="48" t="s">
        <v>16</v>
      </c>
      <c r="C34" s="48" t="s">
        <v>19</v>
      </c>
      <c r="D34" s="48" t="s">
        <v>43</v>
      </c>
      <c r="E34" s="48" t="str">
        <f>'[1]приложение №4'!D35</f>
        <v>91 1 13 90110</v>
      </c>
      <c r="F34" s="48">
        <v>129</v>
      </c>
      <c r="G34" s="140">
        <v>183922.77</v>
      </c>
    </row>
    <row r="35" spans="1:7" ht="10.5" customHeight="1">
      <c r="A35" s="46"/>
      <c r="B35" s="48"/>
      <c r="C35" s="48"/>
      <c r="D35" s="48"/>
      <c r="E35" s="48"/>
      <c r="F35" s="48"/>
      <c r="G35" s="140"/>
    </row>
    <row r="36" spans="1:7" ht="34.5" customHeight="1">
      <c r="A36" s="46" t="s">
        <v>78</v>
      </c>
      <c r="B36" s="48" t="s">
        <v>16</v>
      </c>
      <c r="C36" s="48" t="s">
        <v>19</v>
      </c>
      <c r="D36" s="48" t="s">
        <v>20</v>
      </c>
      <c r="E36" s="49"/>
      <c r="F36" s="49"/>
      <c r="G36" s="140">
        <f>G55+G61</f>
        <v>17151356.810000002</v>
      </c>
    </row>
    <row r="37" spans="1:7" ht="15.75" hidden="1">
      <c r="A37" s="46" t="s">
        <v>78</v>
      </c>
      <c r="B37" s="48" t="s">
        <v>16</v>
      </c>
      <c r="C37" s="48" t="s">
        <v>19</v>
      </c>
      <c r="D37" s="48" t="s">
        <v>20</v>
      </c>
      <c r="E37" s="48"/>
      <c r="F37" s="49"/>
      <c r="G37" s="140">
        <f>G38</f>
        <v>17151356.810000002</v>
      </c>
    </row>
    <row r="38" spans="1:7" ht="23.25" customHeight="1" hidden="1">
      <c r="A38" s="46" t="s">
        <v>78</v>
      </c>
      <c r="B38" s="48" t="s">
        <v>16</v>
      </c>
      <c r="C38" s="48" t="s">
        <v>19</v>
      </c>
      <c r="D38" s="48" t="s">
        <v>20</v>
      </c>
      <c r="E38" s="48" t="str">
        <f>'[1]приложение №4'!D39</f>
        <v>91 1 14 90110</v>
      </c>
      <c r="F38" s="48"/>
      <c r="G38" s="140">
        <f>G39+G61</f>
        <v>17151356.810000002</v>
      </c>
    </row>
    <row r="39" spans="1:7" ht="99" customHeight="1" hidden="1">
      <c r="A39" s="46" t="s">
        <v>313</v>
      </c>
      <c r="B39" s="48" t="s">
        <v>16</v>
      </c>
      <c r="C39" s="48" t="s">
        <v>19</v>
      </c>
      <c r="D39" s="48" t="s">
        <v>20</v>
      </c>
      <c r="E39" s="48" t="str">
        <f>'[1]приложение №4'!D40</f>
        <v>0020400</v>
      </c>
      <c r="F39" s="48"/>
      <c r="G39" s="140">
        <f>G57+G60</f>
        <v>14974198.06</v>
      </c>
    </row>
    <row r="40" spans="1:7" ht="31.5" customHeight="1" hidden="1">
      <c r="A40" s="46" t="s">
        <v>21</v>
      </c>
      <c r="B40" s="48" t="s">
        <v>16</v>
      </c>
      <c r="C40" s="48" t="s">
        <v>19</v>
      </c>
      <c r="D40" s="48" t="s">
        <v>20</v>
      </c>
      <c r="E40" s="48" t="str">
        <f>'[1]приложение №4'!D41</f>
        <v>0020400</v>
      </c>
      <c r="F40" s="48" t="s">
        <v>77</v>
      </c>
      <c r="G40" s="150">
        <f>G41+G42+G43</f>
        <v>8786271.494</v>
      </c>
    </row>
    <row r="41" spans="1:7" ht="15.75" customHeight="1" hidden="1">
      <c r="A41" s="46" t="s">
        <v>22</v>
      </c>
      <c r="B41" s="48" t="s">
        <v>16</v>
      </c>
      <c r="C41" s="48" t="s">
        <v>19</v>
      </c>
      <c r="D41" s="48" t="s">
        <v>20</v>
      </c>
      <c r="E41" s="48" t="str">
        <f>'[1]приложение №4'!D42</f>
        <v>0020400</v>
      </c>
      <c r="F41" s="48" t="s">
        <v>77</v>
      </c>
      <c r="G41" s="48">
        <f>6510012+450425</f>
        <v>6960437</v>
      </c>
    </row>
    <row r="42" spans="1:7" ht="15.75" customHeight="1" hidden="1">
      <c r="A42" s="46" t="s">
        <v>24</v>
      </c>
      <c r="B42" s="48" t="s">
        <v>16</v>
      </c>
      <c r="C42" s="48" t="s">
        <v>19</v>
      </c>
      <c r="D42" s="48" t="s">
        <v>20</v>
      </c>
      <c r="E42" s="48" t="str">
        <f>'[1]приложение №4'!D43</f>
        <v>0020400</v>
      </c>
      <c r="F42" s="48" t="s">
        <v>77</v>
      </c>
      <c r="G42" s="150">
        <v>2200</v>
      </c>
    </row>
    <row r="43" spans="1:7" ht="15.75" customHeight="1" hidden="1">
      <c r="A43" s="46" t="s">
        <v>23</v>
      </c>
      <c r="B43" s="48" t="s">
        <v>16</v>
      </c>
      <c r="C43" s="48" t="s">
        <v>19</v>
      </c>
      <c r="D43" s="48" t="s">
        <v>20</v>
      </c>
      <c r="E43" s="48" t="str">
        <f>'[1]приложение №4'!D44</f>
        <v>0020400</v>
      </c>
      <c r="F43" s="48" t="s">
        <v>77</v>
      </c>
      <c r="G43" s="150">
        <f>G41*26.2%</f>
        <v>1823634.4940000002</v>
      </c>
    </row>
    <row r="44" spans="1:7" ht="15.75" customHeight="1" hidden="1">
      <c r="A44" s="46" t="s">
        <v>25</v>
      </c>
      <c r="B44" s="48" t="s">
        <v>16</v>
      </c>
      <c r="C44" s="48" t="s">
        <v>19</v>
      </c>
      <c r="D44" s="48" t="s">
        <v>20</v>
      </c>
      <c r="E44" s="48" t="str">
        <f>'[1]приложение №4'!D45</f>
        <v>0020400</v>
      </c>
      <c r="F44" s="48" t="s">
        <v>77</v>
      </c>
      <c r="G44" s="48">
        <f>G45+G46+G47+G48+G49+G50</f>
        <v>968025</v>
      </c>
    </row>
    <row r="45" spans="1:7" ht="15.75" customHeight="1" hidden="1">
      <c r="A45" s="46" t="s">
        <v>26</v>
      </c>
      <c r="B45" s="48" t="s">
        <v>16</v>
      </c>
      <c r="C45" s="48" t="s">
        <v>19</v>
      </c>
      <c r="D45" s="48" t="s">
        <v>20</v>
      </c>
      <c r="E45" s="48" t="str">
        <f>'[1]приложение №4'!D46</f>
        <v>0020400</v>
      </c>
      <c r="F45" s="48" t="s">
        <v>77</v>
      </c>
      <c r="G45" s="48">
        <v>87241</v>
      </c>
    </row>
    <row r="46" spans="1:7" ht="15.75" customHeight="1" hidden="1">
      <c r="A46" s="46" t="s">
        <v>27</v>
      </c>
      <c r="B46" s="48" t="s">
        <v>16</v>
      </c>
      <c r="C46" s="48" t="s">
        <v>19</v>
      </c>
      <c r="D46" s="48" t="s">
        <v>20</v>
      </c>
      <c r="E46" s="48" t="str">
        <f>'[1]приложение №4'!D47</f>
        <v>0020400</v>
      </c>
      <c r="F46" s="48" t="s">
        <v>77</v>
      </c>
      <c r="G46" s="48">
        <v>23438</v>
      </c>
    </row>
    <row r="47" spans="1:7" ht="15.75" customHeight="1" hidden="1">
      <c r="A47" s="46" t="s">
        <v>28</v>
      </c>
      <c r="B47" s="48" t="s">
        <v>16</v>
      </c>
      <c r="C47" s="48" t="s">
        <v>19</v>
      </c>
      <c r="D47" s="48" t="s">
        <v>20</v>
      </c>
      <c r="E47" s="48" t="str">
        <f>'[1]приложение №4'!D48</f>
        <v>0020400</v>
      </c>
      <c r="F47" s="48" t="s">
        <v>77</v>
      </c>
      <c r="G47" s="48">
        <v>292220</v>
      </c>
    </row>
    <row r="48" spans="1:7" ht="35.25" customHeight="1" hidden="1">
      <c r="A48" s="142" t="s">
        <v>45</v>
      </c>
      <c r="B48" s="48" t="s">
        <v>16</v>
      </c>
      <c r="C48" s="48" t="s">
        <v>19</v>
      </c>
      <c r="D48" s="48" t="s">
        <v>20</v>
      </c>
      <c r="E48" s="48" t="str">
        <f>'[1]приложение №4'!D49</f>
        <v>0020400</v>
      </c>
      <c r="F48" s="48" t="s">
        <v>77</v>
      </c>
      <c r="G48" s="48">
        <v>27000</v>
      </c>
    </row>
    <row r="49" spans="1:7" ht="15.75" customHeight="1" hidden="1">
      <c r="A49" s="46" t="s">
        <v>29</v>
      </c>
      <c r="B49" s="48" t="s">
        <v>16</v>
      </c>
      <c r="C49" s="48" t="s">
        <v>19</v>
      </c>
      <c r="D49" s="48" t="s">
        <v>20</v>
      </c>
      <c r="E49" s="48" t="str">
        <f>'[1]приложение №4'!D50</f>
        <v>0020400</v>
      </c>
      <c r="F49" s="48" t="s">
        <v>77</v>
      </c>
      <c r="G49" s="48">
        <v>147200</v>
      </c>
    </row>
    <row r="50" spans="1:7" ht="15.75" customHeight="1" hidden="1">
      <c r="A50" s="46" t="s">
        <v>30</v>
      </c>
      <c r="B50" s="48" t="s">
        <v>16</v>
      </c>
      <c r="C50" s="48" t="s">
        <v>19</v>
      </c>
      <c r="D50" s="48" t="s">
        <v>20</v>
      </c>
      <c r="E50" s="48" t="str">
        <f>'[1]приложение №4'!D51</f>
        <v>0020400</v>
      </c>
      <c r="F50" s="48" t="s">
        <v>77</v>
      </c>
      <c r="G50" s="48">
        <f>208000+182926</f>
        <v>390926</v>
      </c>
    </row>
    <row r="51" spans="1:7" ht="35.25" customHeight="1" hidden="1">
      <c r="A51" s="46" t="s">
        <v>31</v>
      </c>
      <c r="B51" s="48" t="s">
        <v>16</v>
      </c>
      <c r="C51" s="48" t="s">
        <v>19</v>
      </c>
      <c r="D51" s="48" t="s">
        <v>20</v>
      </c>
      <c r="E51" s="48" t="str">
        <f>'[1]приложение №4'!D52</f>
        <v>0020400</v>
      </c>
      <c r="F51" s="48" t="s">
        <v>77</v>
      </c>
      <c r="G51" s="48">
        <v>96500</v>
      </c>
    </row>
    <row r="52" spans="1:7" ht="35.25" customHeight="1" hidden="1">
      <c r="A52" s="46" t="s">
        <v>32</v>
      </c>
      <c r="B52" s="48" t="s">
        <v>16</v>
      </c>
      <c r="C52" s="48" t="s">
        <v>19</v>
      </c>
      <c r="D52" s="48" t="s">
        <v>20</v>
      </c>
      <c r="E52" s="48" t="str">
        <f>'[1]приложение №4'!D53</f>
        <v>0020400</v>
      </c>
      <c r="F52" s="48" t="s">
        <v>77</v>
      </c>
      <c r="G52" s="48">
        <f>G53+G54</f>
        <v>514956</v>
      </c>
    </row>
    <row r="53" spans="1:7" ht="31.5" customHeight="1" hidden="1">
      <c r="A53" s="142" t="s">
        <v>33</v>
      </c>
      <c r="B53" s="48" t="s">
        <v>16</v>
      </c>
      <c r="C53" s="48" t="s">
        <v>19</v>
      </c>
      <c r="D53" s="48" t="s">
        <v>20</v>
      </c>
      <c r="E53" s="48" t="str">
        <f>'[1]приложение №4'!D54</f>
        <v>0020400</v>
      </c>
      <c r="F53" s="48" t="s">
        <v>77</v>
      </c>
      <c r="G53" s="48">
        <v>266210</v>
      </c>
    </row>
    <row r="54" spans="1:7" ht="35.25" customHeight="1" hidden="1">
      <c r="A54" s="46" t="s">
        <v>34</v>
      </c>
      <c r="B54" s="48" t="s">
        <v>16</v>
      </c>
      <c r="C54" s="48" t="s">
        <v>19</v>
      </c>
      <c r="D54" s="48" t="s">
        <v>20</v>
      </c>
      <c r="E54" s="48" t="str">
        <f>'[1]приложение №4'!D55</f>
        <v>0020400</v>
      </c>
      <c r="F54" s="48" t="s">
        <v>77</v>
      </c>
      <c r="G54" s="48">
        <v>248746</v>
      </c>
    </row>
    <row r="55" spans="1:7" ht="33" customHeight="1">
      <c r="A55" s="46" t="s">
        <v>313</v>
      </c>
      <c r="B55" s="48" t="s">
        <v>16</v>
      </c>
      <c r="C55" s="48" t="s">
        <v>19</v>
      </c>
      <c r="D55" s="48" t="s">
        <v>20</v>
      </c>
      <c r="E55" s="48" t="str">
        <f>'[1]приложение №4'!D56</f>
        <v>91 1 14 90110</v>
      </c>
      <c r="F55" s="48"/>
      <c r="G55" s="140">
        <f>G56+G60</f>
        <v>14974198.06</v>
      </c>
    </row>
    <row r="56" spans="1:7" ht="36.75" customHeight="1">
      <c r="A56" s="46" t="s">
        <v>192</v>
      </c>
      <c r="B56" s="48" t="s">
        <v>16</v>
      </c>
      <c r="C56" s="48" t="s">
        <v>19</v>
      </c>
      <c r="D56" s="48" t="s">
        <v>20</v>
      </c>
      <c r="E56" s="48" t="str">
        <f>'[1]приложение №4'!D57</f>
        <v>91 1 14 90110</v>
      </c>
      <c r="F56" s="48">
        <v>120</v>
      </c>
      <c r="G56" s="140">
        <f>SUM(G57:G58)+G59</f>
        <v>11330101.97</v>
      </c>
    </row>
    <row r="57" spans="1:7" ht="19.5" customHeight="1">
      <c r="A57" s="46" t="s">
        <v>198</v>
      </c>
      <c r="B57" s="48" t="s">
        <v>16</v>
      </c>
      <c r="C57" s="48" t="s">
        <v>19</v>
      </c>
      <c r="D57" s="48" t="s">
        <v>20</v>
      </c>
      <c r="E57" s="48" t="str">
        <f>'[1]приложение №4'!D58</f>
        <v>91 1 14 90110</v>
      </c>
      <c r="F57" s="48">
        <v>121</v>
      </c>
      <c r="G57" s="140">
        <v>11330101.97</v>
      </c>
    </row>
    <row r="58" spans="1:7" ht="18.75" customHeight="1" hidden="1">
      <c r="A58" s="46" t="s">
        <v>24</v>
      </c>
      <c r="B58" s="48" t="s">
        <v>16</v>
      </c>
      <c r="C58" s="48" t="s">
        <v>19</v>
      </c>
      <c r="D58" s="48" t="s">
        <v>20</v>
      </c>
      <c r="E58" s="48" t="str">
        <f>'[1]приложение №4'!D59</f>
        <v>91 1 14 90110</v>
      </c>
      <c r="F58" s="48">
        <v>122</v>
      </c>
      <c r="G58" s="140"/>
    </row>
    <row r="59" spans="1:7" ht="18.75" customHeight="1" hidden="1">
      <c r="A59" s="46" t="s">
        <v>391</v>
      </c>
      <c r="B59" s="48" t="s">
        <v>16</v>
      </c>
      <c r="C59" s="48" t="s">
        <v>19</v>
      </c>
      <c r="D59" s="48" t="s">
        <v>20</v>
      </c>
      <c r="E59" s="154">
        <v>9111490110</v>
      </c>
      <c r="F59" s="48">
        <v>122</v>
      </c>
      <c r="G59" s="140">
        <v>0</v>
      </c>
    </row>
    <row r="60" spans="1:7" ht="63.75" customHeight="1">
      <c r="A60" s="46" t="s">
        <v>314</v>
      </c>
      <c r="B60" s="48" t="s">
        <v>16</v>
      </c>
      <c r="C60" s="48" t="s">
        <v>19</v>
      </c>
      <c r="D60" s="48" t="s">
        <v>20</v>
      </c>
      <c r="E60" s="48" t="str">
        <f>E57</f>
        <v>91 1 14 90110</v>
      </c>
      <c r="F60" s="48">
        <v>129</v>
      </c>
      <c r="G60" s="140">
        <v>3644096.09</v>
      </c>
    </row>
    <row r="61" spans="1:7" ht="31.5" customHeight="1">
      <c r="A61" s="46" t="s">
        <v>315</v>
      </c>
      <c r="B61" s="48" t="s">
        <v>16</v>
      </c>
      <c r="C61" s="48" t="s">
        <v>19</v>
      </c>
      <c r="D61" s="48" t="s">
        <v>20</v>
      </c>
      <c r="E61" s="48" t="str">
        <f>E63</f>
        <v>91 1 14 90120</v>
      </c>
      <c r="F61" s="48"/>
      <c r="G61" s="140">
        <f>G62+G68</f>
        <v>2177158.75</v>
      </c>
    </row>
    <row r="62" spans="1:7" ht="34.5" customHeight="1">
      <c r="A62" s="46" t="s">
        <v>193</v>
      </c>
      <c r="B62" s="48" t="s">
        <v>16</v>
      </c>
      <c r="C62" s="48" t="s">
        <v>19</v>
      </c>
      <c r="D62" s="48" t="s">
        <v>20</v>
      </c>
      <c r="E62" s="48" t="str">
        <f>'[1]приложение №4'!D61</f>
        <v>91 1 14 90120</v>
      </c>
      <c r="F62" s="48">
        <v>200</v>
      </c>
      <c r="G62" s="140">
        <f>SUM(G63)</f>
        <v>2086073.86</v>
      </c>
    </row>
    <row r="63" spans="1:7" ht="30.75" customHeight="1">
      <c r="A63" s="47" t="s">
        <v>226</v>
      </c>
      <c r="B63" s="48" t="s">
        <v>16</v>
      </c>
      <c r="C63" s="48" t="s">
        <v>19</v>
      </c>
      <c r="D63" s="48" t="s">
        <v>20</v>
      </c>
      <c r="E63" s="48" t="str">
        <f>'[1]приложение №4'!D62</f>
        <v>91 1 14 90120</v>
      </c>
      <c r="F63" s="48">
        <v>240</v>
      </c>
      <c r="G63" s="140">
        <f>G64+G65</f>
        <v>2086073.86</v>
      </c>
    </row>
    <row r="64" spans="1:7" ht="45" customHeight="1">
      <c r="A64" s="47" t="s">
        <v>224</v>
      </c>
      <c r="B64" s="48" t="s">
        <v>16</v>
      </c>
      <c r="C64" s="48" t="s">
        <v>19</v>
      </c>
      <c r="D64" s="48" t="s">
        <v>20</v>
      </c>
      <c r="E64" s="48" t="str">
        <f>'[1]приложение №4'!D63</f>
        <v>91 1 14 90120</v>
      </c>
      <c r="F64" s="48">
        <v>242</v>
      </c>
      <c r="G64" s="140">
        <v>515356.83</v>
      </c>
    </row>
    <row r="65" spans="1:7" ht="52.5" customHeight="1">
      <c r="A65" s="47" t="s">
        <v>316</v>
      </c>
      <c r="B65" s="48" t="s">
        <v>16</v>
      </c>
      <c r="C65" s="48" t="s">
        <v>19</v>
      </c>
      <c r="D65" s="48" t="s">
        <v>20</v>
      </c>
      <c r="E65" s="48" t="str">
        <f>'[1]приложение №4'!D64</f>
        <v>91 1 14 90120</v>
      </c>
      <c r="F65" s="48">
        <v>244</v>
      </c>
      <c r="G65" s="140">
        <v>1570717.03</v>
      </c>
    </row>
    <row r="66" spans="1:7" ht="25.5" customHeight="1" hidden="1">
      <c r="A66" s="46" t="s">
        <v>87</v>
      </c>
      <c r="B66" s="48" t="s">
        <v>16</v>
      </c>
      <c r="C66" s="48" t="s">
        <v>19</v>
      </c>
      <c r="D66" s="48" t="s">
        <v>20</v>
      </c>
      <c r="E66" s="48" t="str">
        <f>'[1]приложение №4'!D65</f>
        <v>91 1 14 90120</v>
      </c>
      <c r="F66" s="48">
        <v>400</v>
      </c>
      <c r="G66" s="48">
        <f>SUM(G67)</f>
        <v>0</v>
      </c>
    </row>
    <row r="67" spans="1:7" ht="27" customHeight="1" hidden="1">
      <c r="A67" s="46" t="s">
        <v>228</v>
      </c>
      <c r="B67" s="48" t="s">
        <v>16</v>
      </c>
      <c r="C67" s="48" t="s">
        <v>19</v>
      </c>
      <c r="D67" s="48" t="s">
        <v>20</v>
      </c>
      <c r="E67" s="48" t="str">
        <f>'[1]приложение №4'!D66</f>
        <v>91 1 14 90120</v>
      </c>
      <c r="F67" s="48">
        <v>452</v>
      </c>
      <c r="G67" s="48">
        <v>0</v>
      </c>
    </row>
    <row r="68" spans="1:7" ht="27" customHeight="1">
      <c r="A68" s="46" t="s">
        <v>231</v>
      </c>
      <c r="B68" s="48" t="s">
        <v>16</v>
      </c>
      <c r="C68" s="48" t="s">
        <v>19</v>
      </c>
      <c r="D68" s="48" t="s">
        <v>20</v>
      </c>
      <c r="E68" s="48" t="str">
        <f>'[1]приложение №4'!D67</f>
        <v>91 1 14 90120</v>
      </c>
      <c r="F68" s="48">
        <v>800</v>
      </c>
      <c r="G68" s="140">
        <f>SUM(G69)</f>
        <v>91084.89</v>
      </c>
    </row>
    <row r="69" spans="1:7" ht="30.75" customHeight="1">
      <c r="A69" s="46" t="s">
        <v>229</v>
      </c>
      <c r="B69" s="48" t="s">
        <v>16</v>
      </c>
      <c r="C69" s="48" t="s">
        <v>19</v>
      </c>
      <c r="D69" s="48" t="s">
        <v>20</v>
      </c>
      <c r="E69" s="48" t="str">
        <f>'[1]приложение №4'!D68</f>
        <v>91 1 14 90120</v>
      </c>
      <c r="F69" s="48">
        <v>850</v>
      </c>
      <c r="G69" s="140">
        <f>G70+G71+G72</f>
        <v>91084.89</v>
      </c>
    </row>
    <row r="70" spans="1:7" ht="30.75" customHeight="1">
      <c r="A70" s="46" t="s">
        <v>280</v>
      </c>
      <c r="B70" s="48" t="s">
        <v>16</v>
      </c>
      <c r="C70" s="48" t="s">
        <v>19</v>
      </c>
      <c r="D70" s="48" t="s">
        <v>20</v>
      </c>
      <c r="E70" s="48" t="str">
        <f>'[1]приложение №4'!D69</f>
        <v>91 1 14 90120</v>
      </c>
      <c r="F70" s="48">
        <v>851</v>
      </c>
      <c r="G70" s="140">
        <v>9089</v>
      </c>
    </row>
    <row r="71" spans="1:7" ht="21.75" customHeight="1">
      <c r="A71" s="46" t="s">
        <v>317</v>
      </c>
      <c r="B71" s="48" t="s">
        <v>16</v>
      </c>
      <c r="C71" s="48" t="s">
        <v>19</v>
      </c>
      <c r="D71" s="48" t="s">
        <v>20</v>
      </c>
      <c r="E71" s="48" t="str">
        <f>'[1]приложение №4'!D69</f>
        <v>91 1 14 90120</v>
      </c>
      <c r="F71" s="48">
        <v>852</v>
      </c>
      <c r="G71" s="140">
        <v>27200</v>
      </c>
    </row>
    <row r="72" spans="1:7" ht="29.25" customHeight="1">
      <c r="A72" s="46" t="s">
        <v>318</v>
      </c>
      <c r="B72" s="48" t="s">
        <v>16</v>
      </c>
      <c r="C72" s="48" t="s">
        <v>19</v>
      </c>
      <c r="D72" s="48" t="s">
        <v>20</v>
      </c>
      <c r="E72" s="48" t="str">
        <f>'[1]приложение №4'!D70</f>
        <v>91 1 14 90120</v>
      </c>
      <c r="F72" s="48">
        <v>853</v>
      </c>
      <c r="G72" s="140">
        <v>54795.89</v>
      </c>
    </row>
    <row r="73" spans="1:7" ht="61.5" customHeight="1" hidden="1">
      <c r="A73" s="47"/>
      <c r="B73" s="48"/>
      <c r="C73" s="48"/>
      <c r="D73" s="48"/>
      <c r="E73" s="48"/>
      <c r="F73" s="48"/>
      <c r="G73" s="140"/>
    </row>
    <row r="74" spans="1:7" ht="8.25" customHeight="1">
      <c r="A74" s="47"/>
      <c r="B74" s="48"/>
      <c r="C74" s="48"/>
      <c r="D74" s="48"/>
      <c r="E74" s="48"/>
      <c r="F74" s="48"/>
      <c r="G74" s="140"/>
    </row>
    <row r="75" spans="1:7" ht="93.75" customHeight="1" hidden="1">
      <c r="A75" s="46" t="s">
        <v>137</v>
      </c>
      <c r="B75" s="48" t="s">
        <v>16</v>
      </c>
      <c r="C75" s="48"/>
      <c r="D75" s="48"/>
      <c r="E75" s="48"/>
      <c r="F75" s="48"/>
      <c r="G75" s="140">
        <f>G76</f>
        <v>1106908.09</v>
      </c>
    </row>
    <row r="76" spans="1:7" ht="36" customHeight="1" hidden="1">
      <c r="A76" s="46" t="s">
        <v>74</v>
      </c>
      <c r="B76" s="48" t="s">
        <v>16</v>
      </c>
      <c r="C76" s="48" t="s">
        <v>19</v>
      </c>
      <c r="D76" s="48"/>
      <c r="E76" s="48"/>
      <c r="F76" s="48"/>
      <c r="G76" s="140">
        <f>G77</f>
        <v>1106908.09</v>
      </c>
    </row>
    <row r="77" spans="1:7" ht="55.5" customHeight="1">
      <c r="A77" s="46" t="s">
        <v>234</v>
      </c>
      <c r="B77" s="48" t="s">
        <v>16</v>
      </c>
      <c r="C77" s="48" t="s">
        <v>19</v>
      </c>
      <c r="D77" s="48" t="s">
        <v>79</v>
      </c>
      <c r="E77" s="48"/>
      <c r="F77" s="48"/>
      <c r="G77" s="140">
        <f>G78</f>
        <v>1106908.09</v>
      </c>
    </row>
    <row r="78" spans="1:7" s="107" customFormat="1" ht="1.5" customHeight="1" hidden="1">
      <c r="A78" s="46" t="s">
        <v>134</v>
      </c>
      <c r="B78" s="48" t="s">
        <v>16</v>
      </c>
      <c r="C78" s="48" t="s">
        <v>19</v>
      </c>
      <c r="D78" s="48" t="s">
        <v>79</v>
      </c>
      <c r="E78" s="48"/>
      <c r="F78" s="48"/>
      <c r="G78" s="140">
        <f>G79</f>
        <v>1106908.09</v>
      </c>
    </row>
    <row r="79" spans="1:7" s="107" customFormat="1" ht="21.75" customHeight="1" hidden="1">
      <c r="A79" s="46" t="s">
        <v>78</v>
      </c>
      <c r="B79" s="48" t="s">
        <v>16</v>
      </c>
      <c r="C79" s="48" t="s">
        <v>19</v>
      </c>
      <c r="D79" s="48" t="s">
        <v>79</v>
      </c>
      <c r="E79" s="48"/>
      <c r="F79" s="48"/>
      <c r="G79" s="140">
        <f>G80</f>
        <v>1106908.09</v>
      </c>
    </row>
    <row r="80" spans="1:7" s="107" customFormat="1" ht="33" customHeight="1">
      <c r="A80" s="46" t="s">
        <v>313</v>
      </c>
      <c r="B80" s="48" t="s">
        <v>16</v>
      </c>
      <c r="C80" s="48" t="s">
        <v>19</v>
      </c>
      <c r="D80" s="48" t="s">
        <v>79</v>
      </c>
      <c r="E80" s="48" t="str">
        <f>'[1]приложение №4'!D79</f>
        <v>91 1 14 90110</v>
      </c>
      <c r="F80" s="48"/>
      <c r="G80" s="140">
        <f>SUM(G81)+G83</f>
        <v>1106908.09</v>
      </c>
    </row>
    <row r="81" spans="1:7" s="107" customFormat="1" ht="37.5" customHeight="1">
      <c r="A81" s="46" t="s">
        <v>192</v>
      </c>
      <c r="B81" s="48" t="s">
        <v>16</v>
      </c>
      <c r="C81" s="48" t="s">
        <v>19</v>
      </c>
      <c r="D81" s="48" t="s">
        <v>79</v>
      </c>
      <c r="E81" s="48" t="str">
        <f>'[1]приложение №4'!D80</f>
        <v>91 1 14 90110</v>
      </c>
      <c r="F81" s="48">
        <v>120</v>
      </c>
      <c r="G81" s="140">
        <f>SUM(G82)</f>
        <v>847269.61</v>
      </c>
    </row>
    <row r="82" spans="1:7" ht="23.25" customHeight="1">
      <c r="A82" s="46" t="s">
        <v>198</v>
      </c>
      <c r="B82" s="48" t="s">
        <v>16</v>
      </c>
      <c r="C82" s="48" t="s">
        <v>19</v>
      </c>
      <c r="D82" s="48" t="s">
        <v>79</v>
      </c>
      <c r="E82" s="48" t="str">
        <f>'[1]приложение №4'!D81</f>
        <v>91 1 14 90110</v>
      </c>
      <c r="F82" s="48">
        <v>121</v>
      </c>
      <c r="G82" s="140">
        <v>847269.61</v>
      </c>
    </row>
    <row r="83" spans="1:7" ht="65.25" customHeight="1">
      <c r="A83" s="46" t="str">
        <f>A60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83" s="48" t="s">
        <v>16</v>
      </c>
      <c r="C83" s="48" t="s">
        <v>19</v>
      </c>
      <c r="D83" s="48" t="s">
        <v>79</v>
      </c>
      <c r="E83" s="48" t="str">
        <f>'[1]приложение №4'!D82</f>
        <v>91 1 14 90110</v>
      </c>
      <c r="F83" s="48">
        <v>129</v>
      </c>
      <c r="G83" s="140">
        <v>259638.48</v>
      </c>
    </row>
    <row r="84" spans="1:7" ht="24.75" customHeight="1">
      <c r="A84" s="55" t="s">
        <v>421</v>
      </c>
      <c r="B84" s="56" t="s">
        <v>16</v>
      </c>
      <c r="C84" s="56" t="s">
        <v>19</v>
      </c>
      <c r="D84" s="56" t="s">
        <v>119</v>
      </c>
      <c r="E84" s="56"/>
      <c r="F84" s="56"/>
      <c r="G84" s="69">
        <f>G85</f>
        <v>456994.53</v>
      </c>
    </row>
    <row r="85" spans="1:7" ht="33" customHeight="1">
      <c r="A85" s="55" t="s">
        <v>422</v>
      </c>
      <c r="B85" s="56" t="s">
        <v>16</v>
      </c>
      <c r="C85" s="56" t="s">
        <v>19</v>
      </c>
      <c r="D85" s="56" t="s">
        <v>119</v>
      </c>
      <c r="E85" s="56" t="s">
        <v>423</v>
      </c>
      <c r="F85" s="56"/>
      <c r="G85" s="69">
        <f>G86</f>
        <v>456994.53</v>
      </c>
    </row>
    <row r="86" spans="1:7" ht="55.5" customHeight="1">
      <c r="A86" s="172" t="s">
        <v>316</v>
      </c>
      <c r="B86" s="56" t="s">
        <v>16</v>
      </c>
      <c r="C86" s="56" t="s">
        <v>19</v>
      </c>
      <c r="D86" s="56" t="s">
        <v>119</v>
      </c>
      <c r="E86" s="56" t="s">
        <v>423</v>
      </c>
      <c r="F86" s="56">
        <v>244</v>
      </c>
      <c r="G86" s="69">
        <v>456994.53</v>
      </c>
    </row>
    <row r="87" spans="1:7" ht="14.25" customHeight="1">
      <c r="A87" s="46"/>
      <c r="B87" s="48"/>
      <c r="C87" s="48"/>
      <c r="D87" s="48"/>
      <c r="E87" s="48"/>
      <c r="F87" s="48"/>
      <c r="G87" s="140"/>
    </row>
    <row r="88" spans="1:7" ht="38.25" customHeight="1">
      <c r="A88" s="46" t="s">
        <v>342</v>
      </c>
      <c r="B88" s="48" t="s">
        <v>16</v>
      </c>
      <c r="C88" s="48" t="s">
        <v>19</v>
      </c>
      <c r="D88" s="48">
        <v>11</v>
      </c>
      <c r="E88" s="48"/>
      <c r="F88" s="48"/>
      <c r="G88" s="140">
        <f>G89</f>
        <v>0</v>
      </c>
    </row>
    <row r="89" spans="1:7" ht="45.75" customHeight="1">
      <c r="A89" s="46" t="s">
        <v>187</v>
      </c>
      <c r="B89" s="48" t="s">
        <v>16</v>
      </c>
      <c r="C89" s="48" t="s">
        <v>19</v>
      </c>
      <c r="D89" s="48">
        <v>11</v>
      </c>
      <c r="E89" s="48" t="str">
        <f>'[1]приложение №4'!D85</f>
        <v>91 1 15 90130</v>
      </c>
      <c r="F89" s="48"/>
      <c r="G89" s="140">
        <f>G90</f>
        <v>0</v>
      </c>
    </row>
    <row r="90" spans="1:7" ht="36" customHeight="1">
      <c r="A90" s="46" t="s">
        <v>231</v>
      </c>
      <c r="B90" s="48" t="s">
        <v>16</v>
      </c>
      <c r="C90" s="48" t="s">
        <v>19</v>
      </c>
      <c r="D90" s="48">
        <v>11</v>
      </c>
      <c r="E90" s="48" t="str">
        <f>'[1]приложение №4'!D86</f>
        <v>91 1 15 90130</v>
      </c>
      <c r="F90" s="48">
        <v>800</v>
      </c>
      <c r="G90" s="140">
        <f>SUM(G91)</f>
        <v>0</v>
      </c>
    </row>
    <row r="91" spans="1:7" ht="41.25" customHeight="1">
      <c r="A91" s="46" t="s">
        <v>232</v>
      </c>
      <c r="B91" s="48" t="s">
        <v>16</v>
      </c>
      <c r="C91" s="48" t="s">
        <v>19</v>
      </c>
      <c r="D91" s="48">
        <v>11</v>
      </c>
      <c r="E91" s="48" t="s">
        <v>344</v>
      </c>
      <c r="F91" s="48">
        <v>870</v>
      </c>
      <c r="G91" s="140">
        <v>0</v>
      </c>
    </row>
    <row r="92" spans="1:7" ht="15" customHeight="1">
      <c r="A92" s="46"/>
      <c r="B92" s="48"/>
      <c r="C92" s="48"/>
      <c r="D92" s="48"/>
      <c r="E92" s="48"/>
      <c r="F92" s="48"/>
      <c r="G92" s="140"/>
    </row>
    <row r="93" spans="1:7" ht="31.5" customHeight="1">
      <c r="A93" s="46" t="s">
        <v>271</v>
      </c>
      <c r="B93" s="48" t="s">
        <v>16</v>
      </c>
      <c r="C93" s="48" t="s">
        <v>19</v>
      </c>
      <c r="D93" s="48">
        <v>13</v>
      </c>
      <c r="E93" s="48"/>
      <c r="F93" s="48"/>
      <c r="G93" s="140">
        <f>G94+G97</f>
        <v>700</v>
      </c>
    </row>
    <row r="94" spans="1:7" ht="37.5" customHeight="1" hidden="1">
      <c r="A94" s="46" t="s">
        <v>315</v>
      </c>
      <c r="B94" s="48" t="s">
        <v>16</v>
      </c>
      <c r="C94" s="48" t="s">
        <v>19</v>
      </c>
      <c r="D94" s="48">
        <v>13</v>
      </c>
      <c r="E94" s="48" t="s">
        <v>319</v>
      </c>
      <c r="F94" s="48"/>
      <c r="G94" s="140">
        <f>G95</f>
        <v>0</v>
      </c>
    </row>
    <row r="95" spans="1:7" ht="37.5" customHeight="1" hidden="1">
      <c r="A95" s="151" t="s">
        <v>226</v>
      </c>
      <c r="B95" s="48" t="s">
        <v>16</v>
      </c>
      <c r="C95" s="48" t="s">
        <v>19</v>
      </c>
      <c r="D95" s="48">
        <v>13</v>
      </c>
      <c r="E95" s="48" t="s">
        <v>319</v>
      </c>
      <c r="F95" s="48">
        <v>240</v>
      </c>
      <c r="G95" s="140">
        <f>G96</f>
        <v>0</v>
      </c>
    </row>
    <row r="96" spans="1:7" ht="44.25" customHeight="1" hidden="1">
      <c r="A96" s="47" t="s">
        <v>316</v>
      </c>
      <c r="B96" s="48" t="s">
        <v>16</v>
      </c>
      <c r="C96" s="48" t="s">
        <v>19</v>
      </c>
      <c r="D96" s="48">
        <v>13</v>
      </c>
      <c r="E96" s="48" t="s">
        <v>319</v>
      </c>
      <c r="F96" s="48">
        <v>244</v>
      </c>
      <c r="G96" s="140">
        <v>0</v>
      </c>
    </row>
    <row r="97" spans="1:7" ht="96" customHeight="1">
      <c r="A97" s="55" t="s">
        <v>272</v>
      </c>
      <c r="B97" s="48" t="s">
        <v>16</v>
      </c>
      <c r="C97" s="48" t="s">
        <v>19</v>
      </c>
      <c r="D97" s="48">
        <v>13</v>
      </c>
      <c r="E97" s="48" t="s">
        <v>320</v>
      </c>
      <c r="F97" s="48"/>
      <c r="G97" s="140">
        <f>G98</f>
        <v>700</v>
      </c>
    </row>
    <row r="98" spans="1:7" ht="36" customHeight="1">
      <c r="A98" s="151" t="s">
        <v>226</v>
      </c>
      <c r="B98" s="48" t="s">
        <v>16</v>
      </c>
      <c r="C98" s="48" t="s">
        <v>19</v>
      </c>
      <c r="D98" s="48">
        <v>13</v>
      </c>
      <c r="E98" s="48" t="s">
        <v>321</v>
      </c>
      <c r="F98" s="48">
        <v>240</v>
      </c>
      <c r="G98" s="140">
        <f>G99</f>
        <v>700</v>
      </c>
    </row>
    <row r="99" spans="1:7" ht="51.75" customHeight="1">
      <c r="A99" s="47" t="s">
        <v>316</v>
      </c>
      <c r="B99" s="48" t="s">
        <v>16</v>
      </c>
      <c r="C99" s="48" t="s">
        <v>19</v>
      </c>
      <c r="D99" s="48">
        <v>13</v>
      </c>
      <c r="E99" s="48" t="s">
        <v>320</v>
      </c>
      <c r="F99" s="48">
        <v>244</v>
      </c>
      <c r="G99" s="140">
        <v>700</v>
      </c>
    </row>
    <row r="100" spans="1:7" ht="36.75" customHeight="1">
      <c r="A100" s="47" t="s">
        <v>430</v>
      </c>
      <c r="B100" s="48" t="s">
        <v>16</v>
      </c>
      <c r="C100" s="48" t="s">
        <v>43</v>
      </c>
      <c r="D100" s="48"/>
      <c r="E100" s="48"/>
      <c r="F100" s="48"/>
      <c r="G100" s="140">
        <f>G101+G105</f>
        <v>10000</v>
      </c>
    </row>
    <row r="101" spans="1:7" ht="42.75" customHeight="1">
      <c r="A101" s="151" t="s">
        <v>388</v>
      </c>
      <c r="B101" s="48" t="s">
        <v>16</v>
      </c>
      <c r="C101" s="48" t="s">
        <v>43</v>
      </c>
      <c r="D101" s="48" t="s">
        <v>163</v>
      </c>
      <c r="E101" s="48" t="s">
        <v>386</v>
      </c>
      <c r="F101" s="48"/>
      <c r="G101" s="140">
        <f>G102</f>
        <v>5000</v>
      </c>
    </row>
    <row r="102" spans="1:7" ht="36.75" customHeight="1">
      <c r="A102" s="47" t="s">
        <v>226</v>
      </c>
      <c r="B102" s="48" t="s">
        <v>16</v>
      </c>
      <c r="C102" s="48" t="s">
        <v>43</v>
      </c>
      <c r="D102" s="48" t="s">
        <v>163</v>
      </c>
      <c r="E102" s="48" t="s">
        <v>386</v>
      </c>
      <c r="F102" s="48">
        <v>240</v>
      </c>
      <c r="G102" s="140">
        <f>G103</f>
        <v>5000</v>
      </c>
    </row>
    <row r="103" spans="1:7" ht="43.5" customHeight="1">
      <c r="A103" s="47" t="s">
        <v>316</v>
      </c>
      <c r="B103" s="48" t="s">
        <v>16</v>
      </c>
      <c r="C103" s="48" t="s">
        <v>43</v>
      </c>
      <c r="D103" s="48" t="s">
        <v>163</v>
      </c>
      <c r="E103" s="48" t="s">
        <v>386</v>
      </c>
      <c r="F103" s="48">
        <v>244</v>
      </c>
      <c r="G103" s="140">
        <v>5000</v>
      </c>
    </row>
    <row r="104" spans="1:7" ht="15" customHeight="1">
      <c r="A104" s="171"/>
      <c r="B104" s="48"/>
      <c r="C104" s="48"/>
      <c r="D104" s="48"/>
      <c r="E104" s="48"/>
      <c r="F104" s="48"/>
      <c r="G104" s="140"/>
    </row>
    <row r="105" spans="1:7" ht="52.5" customHeight="1">
      <c r="A105" s="152" t="s">
        <v>387</v>
      </c>
      <c r="B105" s="48" t="s">
        <v>16</v>
      </c>
      <c r="C105" s="48" t="s">
        <v>43</v>
      </c>
      <c r="D105" s="48">
        <v>14</v>
      </c>
      <c r="E105" s="48" t="s">
        <v>322</v>
      </c>
      <c r="F105" s="48"/>
      <c r="G105" s="140">
        <f>G106</f>
        <v>5000</v>
      </c>
    </row>
    <row r="106" spans="1:7" ht="29.25" customHeight="1">
      <c r="A106" s="47" t="s">
        <v>226</v>
      </c>
      <c r="B106" s="48" t="s">
        <v>16</v>
      </c>
      <c r="C106" s="48" t="s">
        <v>43</v>
      </c>
      <c r="D106" s="48">
        <v>14</v>
      </c>
      <c r="E106" s="48" t="s">
        <v>322</v>
      </c>
      <c r="F106" s="48">
        <v>240</v>
      </c>
      <c r="G106" s="140">
        <f>G107</f>
        <v>5000</v>
      </c>
    </row>
    <row r="107" spans="1:7" ht="51.75" customHeight="1">
      <c r="A107" s="47" t="s">
        <v>316</v>
      </c>
      <c r="B107" s="48" t="s">
        <v>16</v>
      </c>
      <c r="C107" s="48" t="s">
        <v>43</v>
      </c>
      <c r="D107" s="48">
        <v>14</v>
      </c>
      <c r="E107" s="48" t="s">
        <v>322</v>
      </c>
      <c r="F107" s="48">
        <v>244</v>
      </c>
      <c r="G107" s="140">
        <v>5000</v>
      </c>
    </row>
    <row r="108" spans="1:7" ht="13.5" customHeight="1">
      <c r="A108" s="151"/>
      <c r="B108" s="48"/>
      <c r="C108" s="48"/>
      <c r="D108" s="48"/>
      <c r="E108" s="48"/>
      <c r="F108" s="48"/>
      <c r="G108" s="140"/>
    </row>
    <row r="109" spans="1:7" ht="33" customHeight="1">
      <c r="A109" s="148" t="s">
        <v>173</v>
      </c>
      <c r="B109" s="49" t="s">
        <v>16</v>
      </c>
      <c r="C109" s="49" t="s">
        <v>20</v>
      </c>
      <c r="D109" s="49"/>
      <c r="E109" s="49"/>
      <c r="F109" s="49"/>
      <c r="G109" s="149">
        <f>G110+G126+G125</f>
        <v>1312502.53</v>
      </c>
    </row>
    <row r="110" spans="1:7" ht="21.75" customHeight="1">
      <c r="A110" s="46" t="s">
        <v>170</v>
      </c>
      <c r="B110" s="48" t="s">
        <v>16</v>
      </c>
      <c r="C110" s="48" t="s">
        <v>20</v>
      </c>
      <c r="D110" s="48" t="s">
        <v>19</v>
      </c>
      <c r="E110" s="49"/>
      <c r="F110" s="49"/>
      <c r="G110" s="140">
        <f>G111</f>
        <v>67300</v>
      </c>
    </row>
    <row r="111" spans="1:7" ht="70.5" customHeight="1">
      <c r="A111" s="46" t="s">
        <v>255</v>
      </c>
      <c r="B111" s="48" t="s">
        <v>16</v>
      </c>
      <c r="C111" s="48" t="s">
        <v>20</v>
      </c>
      <c r="D111" s="48" t="s">
        <v>19</v>
      </c>
      <c r="E111" s="48" t="str">
        <f>'[1]приложение №4'!D107</f>
        <v>91 2 02 73110</v>
      </c>
      <c r="F111" s="49"/>
      <c r="G111" s="140">
        <f>G113+G119</f>
        <v>67300</v>
      </c>
    </row>
    <row r="112" spans="1:7" ht="78.75" customHeight="1" hidden="1">
      <c r="A112" s="151" t="s">
        <v>199</v>
      </c>
      <c r="B112" s="48" t="s">
        <v>16</v>
      </c>
      <c r="C112" s="48" t="s">
        <v>20</v>
      </c>
      <c r="D112" s="48" t="s">
        <v>19</v>
      </c>
      <c r="E112" s="48" t="str">
        <f>'[1]приложение №4'!D108</f>
        <v>91 2 02 73110</v>
      </c>
      <c r="F112" s="48">
        <v>100</v>
      </c>
      <c r="G112" s="140"/>
    </row>
    <row r="113" spans="1:7" ht="33" customHeight="1">
      <c r="A113" s="46" t="s">
        <v>192</v>
      </c>
      <c r="B113" s="48" t="s">
        <v>16</v>
      </c>
      <c r="C113" s="48" t="s">
        <v>20</v>
      </c>
      <c r="D113" s="48" t="s">
        <v>19</v>
      </c>
      <c r="E113" s="48" t="str">
        <f>E114</f>
        <v>91 2 02 73110</v>
      </c>
      <c r="F113" s="48">
        <v>120</v>
      </c>
      <c r="G113" s="140">
        <f>G114+G117</f>
        <v>64095</v>
      </c>
    </row>
    <row r="114" spans="1:7" ht="32.25" customHeight="1">
      <c r="A114" s="46" t="s">
        <v>198</v>
      </c>
      <c r="B114" s="48" t="s">
        <v>16</v>
      </c>
      <c r="C114" s="48" t="s">
        <v>20</v>
      </c>
      <c r="D114" s="48" t="s">
        <v>19</v>
      </c>
      <c r="E114" s="48" t="str">
        <f>'[1]приложение №4'!D110</f>
        <v>91 2 02 73110</v>
      </c>
      <c r="F114" s="48">
        <v>121</v>
      </c>
      <c r="G114" s="140">
        <v>49228</v>
      </c>
    </row>
    <row r="115" spans="1:7" ht="32.25" customHeight="1" hidden="1">
      <c r="A115" s="46" t="s">
        <v>193</v>
      </c>
      <c r="B115" s="48" t="s">
        <v>16</v>
      </c>
      <c r="C115" s="48" t="s">
        <v>20</v>
      </c>
      <c r="D115" s="48" t="s">
        <v>19</v>
      </c>
      <c r="E115" s="48" t="str">
        <f>'[1]приложение №4'!D111</f>
        <v>91 2 02 73110</v>
      </c>
      <c r="F115" s="48">
        <v>200</v>
      </c>
      <c r="G115" s="140">
        <f>SUM(G116)</f>
        <v>0</v>
      </c>
    </row>
    <row r="116" spans="1:7" ht="42" customHeight="1" hidden="1">
      <c r="A116" s="151" t="s">
        <v>226</v>
      </c>
      <c r="B116" s="48" t="s">
        <v>16</v>
      </c>
      <c r="C116" s="48" t="s">
        <v>20</v>
      </c>
      <c r="D116" s="48" t="s">
        <v>19</v>
      </c>
      <c r="E116" s="48" t="str">
        <f>'[1]приложение №4'!D112</f>
        <v>91 2 01 73110</v>
      </c>
      <c r="F116" s="48">
        <v>240</v>
      </c>
      <c r="G116" s="140"/>
    </row>
    <row r="117" spans="1:7" ht="66" customHeight="1">
      <c r="A117" s="153" t="str">
        <f>A83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17" s="48" t="s">
        <v>16</v>
      </c>
      <c r="C117" s="48" t="s">
        <v>20</v>
      </c>
      <c r="D117" s="48" t="s">
        <v>19</v>
      </c>
      <c r="E117" s="48" t="str">
        <f>E114</f>
        <v>91 2 02 73110</v>
      </c>
      <c r="F117" s="48">
        <v>129</v>
      </c>
      <c r="G117" s="140">
        <v>14867</v>
      </c>
    </row>
    <row r="118" spans="1:7" ht="69.75" customHeight="1" hidden="1">
      <c r="A118" s="153" t="str">
        <f aca="true" t="shared" si="0" ref="A118:F119">A115</f>
        <v>Закупка товаров, работ, услуг для муниципальных нужд</v>
      </c>
      <c r="B118" s="48" t="str">
        <f t="shared" si="0"/>
        <v>О10</v>
      </c>
      <c r="C118" s="48" t="str">
        <f t="shared" si="0"/>
        <v>О4</v>
      </c>
      <c r="D118" s="48" t="str">
        <f t="shared" si="0"/>
        <v>О1</v>
      </c>
      <c r="E118" s="48" t="str">
        <f t="shared" si="0"/>
        <v>91 2 02 73110</v>
      </c>
      <c r="F118" s="48">
        <f t="shared" si="0"/>
        <v>200</v>
      </c>
      <c r="G118" s="140"/>
    </row>
    <row r="119" spans="1:7" ht="43.5" customHeight="1">
      <c r="A119" s="153" t="str">
        <f t="shared" si="0"/>
        <v>Иные закупки товаров, работ и услуг для муниципальных нужд</v>
      </c>
      <c r="B119" s="48" t="str">
        <f t="shared" si="0"/>
        <v>О10</v>
      </c>
      <c r="C119" s="48" t="str">
        <f t="shared" si="0"/>
        <v>О4</v>
      </c>
      <c r="D119" s="48" t="str">
        <f t="shared" si="0"/>
        <v>О1</v>
      </c>
      <c r="E119" s="48" t="str">
        <f>E114</f>
        <v>91 2 02 73110</v>
      </c>
      <c r="F119" s="48">
        <f t="shared" si="0"/>
        <v>240</v>
      </c>
      <c r="G119" s="140">
        <f>G120</f>
        <v>3205</v>
      </c>
    </row>
    <row r="120" spans="1:7" ht="47.25" customHeight="1">
      <c r="A120" s="47" t="s">
        <v>316</v>
      </c>
      <c r="B120" s="48" t="s">
        <v>16</v>
      </c>
      <c r="C120" s="48" t="s">
        <v>20</v>
      </c>
      <c r="D120" s="48" t="s">
        <v>19</v>
      </c>
      <c r="E120" s="48" t="str">
        <f>E114</f>
        <v>91 2 02 73110</v>
      </c>
      <c r="F120" s="48">
        <v>244</v>
      </c>
      <c r="G120" s="140">
        <v>3205</v>
      </c>
    </row>
    <row r="121" spans="1:7" ht="23.25" customHeight="1">
      <c r="A121" s="46" t="s">
        <v>368</v>
      </c>
      <c r="B121" s="48" t="s">
        <v>16</v>
      </c>
      <c r="C121" s="48" t="s">
        <v>20</v>
      </c>
      <c r="D121" s="48" t="s">
        <v>163</v>
      </c>
      <c r="E121" s="49"/>
      <c r="F121" s="49"/>
      <c r="G121" s="140">
        <f>G122</f>
        <v>300000</v>
      </c>
    </row>
    <row r="122" spans="1:7" ht="33" customHeight="1">
      <c r="A122" s="46" t="s">
        <v>305</v>
      </c>
      <c r="B122" s="48" t="s">
        <v>16</v>
      </c>
      <c r="C122" s="48" t="s">
        <v>20</v>
      </c>
      <c r="D122" s="48" t="s">
        <v>163</v>
      </c>
      <c r="E122" s="48" t="s">
        <v>370</v>
      </c>
      <c r="F122" s="48"/>
      <c r="G122" s="140">
        <f>G123</f>
        <v>300000</v>
      </c>
    </row>
    <row r="123" spans="1:7" ht="47.25" customHeight="1">
      <c r="A123" s="46" t="s">
        <v>367</v>
      </c>
      <c r="B123" s="48" t="s">
        <v>16</v>
      </c>
      <c r="C123" s="48" t="s">
        <v>20</v>
      </c>
      <c r="D123" s="48" t="s">
        <v>163</v>
      </c>
      <c r="E123" s="48" t="s">
        <v>370</v>
      </c>
      <c r="F123" s="48"/>
      <c r="G123" s="140">
        <f>G124</f>
        <v>300000</v>
      </c>
    </row>
    <row r="124" spans="1:7" ht="47.25" customHeight="1">
      <c r="A124" s="47" t="s">
        <v>203</v>
      </c>
      <c r="B124" s="48" t="s">
        <v>16</v>
      </c>
      <c r="C124" s="48" t="s">
        <v>20</v>
      </c>
      <c r="D124" s="48" t="s">
        <v>163</v>
      </c>
      <c r="E124" s="48" t="s">
        <v>370</v>
      </c>
      <c r="F124" s="48">
        <v>240</v>
      </c>
      <c r="G124" s="140">
        <f>SUM(G125)</f>
        <v>300000</v>
      </c>
    </row>
    <row r="125" spans="1:7" ht="47.25" customHeight="1">
      <c r="A125" s="172" t="s">
        <v>432</v>
      </c>
      <c r="B125" s="48" t="s">
        <v>16</v>
      </c>
      <c r="C125" s="48" t="s">
        <v>20</v>
      </c>
      <c r="D125" s="48" t="s">
        <v>163</v>
      </c>
      <c r="E125" s="48" t="s">
        <v>370</v>
      </c>
      <c r="F125" s="48">
        <v>243</v>
      </c>
      <c r="G125" s="140">
        <v>300000</v>
      </c>
    </row>
    <row r="126" spans="1:7" ht="33" customHeight="1">
      <c r="A126" s="47" t="s">
        <v>200</v>
      </c>
      <c r="B126" s="48" t="s">
        <v>16</v>
      </c>
      <c r="C126" s="48" t="s">
        <v>20</v>
      </c>
      <c r="D126" s="48">
        <v>12</v>
      </c>
      <c r="E126" s="48"/>
      <c r="F126" s="48"/>
      <c r="G126" s="140">
        <f>SUM(G127)+G131+G138</f>
        <v>945202.53</v>
      </c>
    </row>
    <row r="127" spans="1:7" ht="31.5" customHeight="1">
      <c r="A127" s="47" t="s">
        <v>201</v>
      </c>
      <c r="B127" s="48" t="s">
        <v>16</v>
      </c>
      <c r="C127" s="48" t="s">
        <v>20</v>
      </c>
      <c r="D127" s="48">
        <v>12</v>
      </c>
      <c r="E127" s="154" t="str">
        <f>'[1]приложение №4'!D121</f>
        <v>91 1 16 90150</v>
      </c>
      <c r="F127" s="48"/>
      <c r="G127" s="140">
        <f>SUM(G128)</f>
        <v>126241.74</v>
      </c>
    </row>
    <row r="128" spans="1:7" ht="32.25" customHeight="1">
      <c r="A128" s="47" t="s">
        <v>202</v>
      </c>
      <c r="B128" s="48" t="s">
        <v>16</v>
      </c>
      <c r="C128" s="48" t="s">
        <v>20</v>
      </c>
      <c r="D128" s="48">
        <v>12</v>
      </c>
      <c r="E128" s="154" t="str">
        <f>'[1]приложение №4'!D122</f>
        <v>91 1 16 90150</v>
      </c>
      <c r="F128" s="48">
        <v>200</v>
      </c>
      <c r="G128" s="140">
        <f>SUM(G129)</f>
        <v>126241.74</v>
      </c>
    </row>
    <row r="129" spans="1:7" ht="41.25" customHeight="1">
      <c r="A129" s="47" t="s">
        <v>203</v>
      </c>
      <c r="B129" s="48" t="s">
        <v>16</v>
      </c>
      <c r="C129" s="48" t="s">
        <v>20</v>
      </c>
      <c r="D129" s="48">
        <v>12</v>
      </c>
      <c r="E129" s="154" t="str">
        <f>'[1]приложение №4'!D123</f>
        <v>91 1 16 90150</v>
      </c>
      <c r="F129" s="48">
        <v>240</v>
      </c>
      <c r="G129" s="140">
        <f>SUM(G130)</f>
        <v>126241.74</v>
      </c>
    </row>
    <row r="130" spans="1:7" ht="57.75" customHeight="1">
      <c r="A130" s="47" t="s">
        <v>316</v>
      </c>
      <c r="B130" s="48" t="s">
        <v>16</v>
      </c>
      <c r="C130" s="48" t="s">
        <v>20</v>
      </c>
      <c r="D130" s="48">
        <v>12</v>
      </c>
      <c r="E130" s="154" t="str">
        <f>E129</f>
        <v>91 1 16 90150</v>
      </c>
      <c r="F130" s="48">
        <v>244</v>
      </c>
      <c r="G130" s="140">
        <v>126241.74</v>
      </c>
    </row>
    <row r="131" spans="1:7" ht="57.75" customHeight="1">
      <c r="A131" s="177" t="s">
        <v>424</v>
      </c>
      <c r="B131" s="56" t="s">
        <v>16</v>
      </c>
      <c r="C131" s="56" t="s">
        <v>20</v>
      </c>
      <c r="D131" s="56">
        <v>12</v>
      </c>
      <c r="E131" s="175" t="s">
        <v>425</v>
      </c>
      <c r="F131" s="56">
        <v>244</v>
      </c>
      <c r="G131" s="69">
        <f>G134+G136</f>
        <v>28960.789999999997</v>
      </c>
    </row>
    <row r="132" spans="1:7" ht="19.5" customHeight="1">
      <c r="A132" s="178" t="s">
        <v>257</v>
      </c>
      <c r="B132" s="56"/>
      <c r="C132" s="56"/>
      <c r="D132" s="56"/>
      <c r="E132" s="175"/>
      <c r="F132" s="56"/>
      <c r="G132" s="69"/>
    </row>
    <row r="133" spans="1:7" ht="19.5" customHeight="1">
      <c r="A133" s="172" t="s">
        <v>426</v>
      </c>
      <c r="B133" s="56"/>
      <c r="C133" s="56"/>
      <c r="D133" s="56"/>
      <c r="E133" s="175"/>
      <c r="F133" s="56"/>
      <c r="G133" s="69"/>
    </row>
    <row r="134" spans="1:7" ht="48" customHeight="1">
      <c r="A134" s="172" t="s">
        <v>316</v>
      </c>
      <c r="B134" s="56" t="s">
        <v>16</v>
      </c>
      <c r="C134" s="56" t="s">
        <v>20</v>
      </c>
      <c r="D134" s="56">
        <v>12</v>
      </c>
      <c r="E134" s="175" t="s">
        <v>425</v>
      </c>
      <c r="F134" s="56">
        <v>244</v>
      </c>
      <c r="G134" s="69">
        <v>27498.85</v>
      </c>
    </row>
    <row r="135" spans="1:7" ht="15" customHeight="1">
      <c r="A135" s="172" t="s">
        <v>427</v>
      </c>
      <c r="B135" s="56"/>
      <c r="C135" s="56"/>
      <c r="D135" s="56"/>
      <c r="E135" s="175"/>
      <c r="F135" s="56"/>
      <c r="G135" s="69"/>
    </row>
    <row r="136" spans="1:7" ht="57.75" customHeight="1">
      <c r="A136" s="172" t="s">
        <v>316</v>
      </c>
      <c r="B136" s="56" t="s">
        <v>16</v>
      </c>
      <c r="C136" s="56" t="s">
        <v>20</v>
      </c>
      <c r="D136" s="56">
        <v>12</v>
      </c>
      <c r="E136" s="175" t="s">
        <v>425</v>
      </c>
      <c r="F136" s="56">
        <v>244</v>
      </c>
      <c r="G136" s="69">
        <v>1461.94</v>
      </c>
    </row>
    <row r="137" spans="1:7" ht="9" customHeight="1">
      <c r="A137" s="172"/>
      <c r="B137" s="56"/>
      <c r="C137" s="56"/>
      <c r="D137" s="56"/>
      <c r="E137" s="175"/>
      <c r="F137" s="56"/>
      <c r="G137" s="69"/>
    </row>
    <row r="138" spans="1:7" ht="38.25" customHeight="1">
      <c r="A138" s="177" t="s">
        <v>428</v>
      </c>
      <c r="B138" s="56" t="s">
        <v>16</v>
      </c>
      <c r="C138" s="56" t="s">
        <v>20</v>
      </c>
      <c r="D138" s="56">
        <v>12</v>
      </c>
      <c r="E138" s="175" t="s">
        <v>429</v>
      </c>
      <c r="F138" s="56">
        <v>244</v>
      </c>
      <c r="G138" s="69">
        <f>G141+G143</f>
        <v>790000</v>
      </c>
    </row>
    <row r="139" spans="1:7" ht="14.25" customHeight="1">
      <c r="A139" s="176" t="s">
        <v>257</v>
      </c>
      <c r="B139" s="56"/>
      <c r="C139" s="56"/>
      <c r="D139" s="56"/>
      <c r="E139" s="175"/>
      <c r="F139" s="56"/>
      <c r="G139" s="69"/>
    </row>
    <row r="140" spans="1:7" ht="18.75" customHeight="1">
      <c r="A140" s="172" t="s">
        <v>426</v>
      </c>
      <c r="B140" s="56"/>
      <c r="C140" s="56"/>
      <c r="D140" s="56"/>
      <c r="E140" s="175"/>
      <c r="F140" s="56"/>
      <c r="G140" s="69"/>
    </row>
    <row r="141" spans="1:7" ht="57.75" customHeight="1">
      <c r="A141" s="172" t="s">
        <v>316</v>
      </c>
      <c r="B141" s="56" t="s">
        <v>16</v>
      </c>
      <c r="C141" s="56" t="s">
        <v>20</v>
      </c>
      <c r="D141" s="56">
        <v>12</v>
      </c>
      <c r="E141" s="175" t="s">
        <v>429</v>
      </c>
      <c r="F141" s="56">
        <v>244</v>
      </c>
      <c r="G141" s="69">
        <v>750529.49</v>
      </c>
    </row>
    <row r="142" spans="1:7" ht="13.5" customHeight="1">
      <c r="A142" s="172" t="s">
        <v>427</v>
      </c>
      <c r="B142" s="56"/>
      <c r="C142" s="56"/>
      <c r="D142" s="56"/>
      <c r="E142" s="175"/>
      <c r="F142" s="56"/>
      <c r="G142" s="69"/>
    </row>
    <row r="143" spans="1:7" ht="45.75" customHeight="1">
      <c r="A143" s="172" t="s">
        <v>316</v>
      </c>
      <c r="B143" s="56" t="s">
        <v>16</v>
      </c>
      <c r="C143" s="56" t="s">
        <v>20</v>
      </c>
      <c r="D143" s="56">
        <v>12</v>
      </c>
      <c r="E143" s="175" t="s">
        <v>429</v>
      </c>
      <c r="F143" s="56">
        <v>244</v>
      </c>
      <c r="G143" s="69">
        <v>39470.51</v>
      </c>
    </row>
    <row r="144" spans="1:7" ht="12.75" customHeight="1">
      <c r="A144" s="47"/>
      <c r="B144" s="48"/>
      <c r="C144" s="48"/>
      <c r="D144" s="48"/>
      <c r="E144" s="154"/>
      <c r="F144" s="48"/>
      <c r="G144" s="140"/>
    </row>
    <row r="145" spans="1:7" ht="33" customHeight="1">
      <c r="A145" s="148" t="s">
        <v>40</v>
      </c>
      <c r="B145" s="49" t="s">
        <v>16</v>
      </c>
      <c r="C145" s="49" t="s">
        <v>35</v>
      </c>
      <c r="D145" s="49"/>
      <c r="E145" s="155"/>
      <c r="F145" s="49"/>
      <c r="G145" s="149">
        <f>G146+G155</f>
        <v>8542.04</v>
      </c>
    </row>
    <row r="146" spans="1:7" ht="33" customHeight="1">
      <c r="A146" s="46" t="s">
        <v>46</v>
      </c>
      <c r="B146" s="48" t="s">
        <v>16</v>
      </c>
      <c r="C146" s="48" t="s">
        <v>35</v>
      </c>
      <c r="D146" s="48" t="s">
        <v>19</v>
      </c>
      <c r="E146" s="48"/>
      <c r="F146" s="48"/>
      <c r="G146" s="140">
        <f>G147+G163+G164</f>
        <v>8542.04</v>
      </c>
    </row>
    <row r="147" spans="1:7" ht="53.25" customHeight="1" hidden="1">
      <c r="A147" s="172" t="s">
        <v>395</v>
      </c>
      <c r="B147" s="48" t="s">
        <v>16</v>
      </c>
      <c r="C147" s="48" t="s">
        <v>35</v>
      </c>
      <c r="D147" s="48" t="s">
        <v>19</v>
      </c>
      <c r="E147" s="48" t="s">
        <v>323</v>
      </c>
      <c r="F147" s="48"/>
      <c r="G147" s="140">
        <f>G150</f>
        <v>0</v>
      </c>
    </row>
    <row r="148" spans="1:7" ht="34.5" customHeight="1" hidden="1">
      <c r="A148" s="46" t="s">
        <v>193</v>
      </c>
      <c r="B148" s="48" t="s">
        <v>16</v>
      </c>
      <c r="C148" s="48" t="s">
        <v>35</v>
      </c>
      <c r="D148" s="48" t="s">
        <v>19</v>
      </c>
      <c r="E148" s="48" t="str">
        <f>E147</f>
        <v>91 4 01 90170</v>
      </c>
      <c r="F148" s="48" t="s">
        <v>196</v>
      </c>
      <c r="G148" s="140">
        <f>SUM(G149)</f>
        <v>0</v>
      </c>
    </row>
    <row r="149" spans="1:7" ht="35.25" customHeight="1" hidden="1">
      <c r="A149" s="47" t="s">
        <v>203</v>
      </c>
      <c r="B149" s="48" t="s">
        <v>16</v>
      </c>
      <c r="C149" s="48" t="s">
        <v>35</v>
      </c>
      <c r="D149" s="48" t="s">
        <v>19</v>
      </c>
      <c r="E149" s="48" t="str">
        <f>E148</f>
        <v>91 4 01 90170</v>
      </c>
      <c r="F149" s="48">
        <v>240</v>
      </c>
      <c r="G149" s="140">
        <f>SUM(G150)</f>
        <v>0</v>
      </c>
    </row>
    <row r="150" spans="1:7" ht="48" customHeight="1" hidden="1">
      <c r="A150" s="47" t="s">
        <v>316</v>
      </c>
      <c r="B150" s="48" t="s">
        <v>16</v>
      </c>
      <c r="C150" s="48" t="s">
        <v>35</v>
      </c>
      <c r="D150" s="48" t="s">
        <v>19</v>
      </c>
      <c r="E150" s="48" t="str">
        <f>E149</f>
        <v>91 4 01 90170</v>
      </c>
      <c r="F150" s="48">
        <v>244</v>
      </c>
      <c r="G150" s="140">
        <v>0</v>
      </c>
    </row>
    <row r="151" spans="1:7" ht="1.5" customHeight="1" hidden="1">
      <c r="A151" s="47"/>
      <c r="B151" s="48"/>
      <c r="C151" s="48"/>
      <c r="D151" s="48"/>
      <c r="E151" s="48"/>
      <c r="F151" s="48"/>
      <c r="G151" s="140"/>
    </row>
    <row r="152" spans="1:7" ht="64.5" customHeight="1" hidden="1">
      <c r="A152" s="96" t="s">
        <v>279</v>
      </c>
      <c r="B152" s="48" t="s">
        <v>16</v>
      </c>
      <c r="C152" s="48" t="s">
        <v>35</v>
      </c>
      <c r="D152" s="48" t="s">
        <v>19</v>
      </c>
      <c r="E152" s="48" t="str">
        <f>E150</f>
        <v>91 4 01 90170</v>
      </c>
      <c r="F152" s="48"/>
      <c r="G152" s="140">
        <f>G153</f>
        <v>0</v>
      </c>
    </row>
    <row r="153" spans="1:7" ht="33" customHeight="1" hidden="1">
      <c r="A153" s="47" t="s">
        <v>324</v>
      </c>
      <c r="B153" s="48" t="s">
        <v>16</v>
      </c>
      <c r="C153" s="48" t="s">
        <v>35</v>
      </c>
      <c r="D153" s="48" t="s">
        <v>19</v>
      </c>
      <c r="E153" s="48" t="str">
        <f>E152</f>
        <v>91 4 01 90170</v>
      </c>
      <c r="F153" s="48">
        <v>414</v>
      </c>
      <c r="G153" s="140">
        <v>0</v>
      </c>
    </row>
    <row r="154" spans="1:7" ht="1.5" customHeight="1" hidden="1">
      <c r="A154" s="47"/>
      <c r="B154" s="48"/>
      <c r="C154" s="48"/>
      <c r="D154" s="48"/>
      <c r="E154" s="48"/>
      <c r="F154" s="48"/>
      <c r="G154" s="140"/>
    </row>
    <row r="155" spans="1:7" ht="23.25" customHeight="1" hidden="1">
      <c r="A155" s="156" t="s">
        <v>178</v>
      </c>
      <c r="B155" s="49" t="s">
        <v>16</v>
      </c>
      <c r="C155" s="49" t="s">
        <v>35</v>
      </c>
      <c r="D155" s="49" t="s">
        <v>43</v>
      </c>
      <c r="E155" s="48"/>
      <c r="F155" s="48"/>
      <c r="G155" s="140">
        <f>G159+G157</f>
        <v>0</v>
      </c>
    </row>
    <row r="156" spans="1:7" ht="93" customHeight="1" hidden="1">
      <c r="A156" s="142" t="s">
        <v>96</v>
      </c>
      <c r="B156" s="48" t="s">
        <v>16</v>
      </c>
      <c r="C156" s="48" t="s">
        <v>35</v>
      </c>
      <c r="D156" s="48" t="s">
        <v>43</v>
      </c>
      <c r="E156" s="48" t="s">
        <v>325</v>
      </c>
      <c r="F156" s="48"/>
      <c r="G156" s="140">
        <f>G157</f>
        <v>0</v>
      </c>
    </row>
    <row r="157" spans="1:7" ht="33" customHeight="1" hidden="1">
      <c r="A157" s="47" t="s">
        <v>316</v>
      </c>
      <c r="B157" s="48" t="s">
        <v>16</v>
      </c>
      <c r="C157" s="48" t="s">
        <v>35</v>
      </c>
      <c r="D157" s="48" t="s">
        <v>43</v>
      </c>
      <c r="E157" s="48" t="s">
        <v>325</v>
      </c>
      <c r="F157" s="48">
        <v>244</v>
      </c>
      <c r="G157" s="140">
        <v>0</v>
      </c>
    </row>
    <row r="158" spans="1:7" ht="33" customHeight="1" hidden="1">
      <c r="A158" s="47"/>
      <c r="B158" s="48"/>
      <c r="C158" s="48"/>
      <c r="D158" s="48"/>
      <c r="E158" s="48"/>
      <c r="F158" s="48"/>
      <c r="G158" s="140"/>
    </row>
    <row r="159" spans="1:7" ht="58.5" customHeight="1" hidden="1">
      <c r="A159" s="142" t="s">
        <v>289</v>
      </c>
      <c r="B159" s="48" t="s">
        <v>16</v>
      </c>
      <c r="C159" s="48" t="s">
        <v>35</v>
      </c>
      <c r="D159" s="48" t="s">
        <v>43</v>
      </c>
      <c r="E159" s="48" t="s">
        <v>326</v>
      </c>
      <c r="F159" s="48"/>
      <c r="G159" s="140">
        <f>G160</f>
        <v>0</v>
      </c>
    </row>
    <row r="160" spans="1:7" ht="33" customHeight="1" hidden="1">
      <c r="A160" s="47" t="s">
        <v>316</v>
      </c>
      <c r="B160" s="109" t="s">
        <v>16</v>
      </c>
      <c r="C160" s="48" t="s">
        <v>35</v>
      </c>
      <c r="D160" s="48" t="s">
        <v>43</v>
      </c>
      <c r="E160" s="48" t="s">
        <v>326</v>
      </c>
      <c r="F160" s="48">
        <v>244</v>
      </c>
      <c r="G160" s="140">
        <v>0</v>
      </c>
    </row>
    <row r="161" spans="1:7" ht="11.25" customHeight="1">
      <c r="A161" s="47"/>
      <c r="B161" s="109"/>
      <c r="C161" s="48"/>
      <c r="D161" s="48"/>
      <c r="E161" s="48"/>
      <c r="F161" s="48"/>
      <c r="G161" s="140"/>
    </row>
    <row r="162" spans="1:7" ht="33" customHeight="1">
      <c r="A162" s="47" t="s">
        <v>203</v>
      </c>
      <c r="B162" s="48" t="s">
        <v>16</v>
      </c>
      <c r="C162" s="48" t="s">
        <v>35</v>
      </c>
      <c r="D162" s="48" t="s">
        <v>19</v>
      </c>
      <c r="E162" s="154">
        <v>9140190171</v>
      </c>
      <c r="F162" s="48">
        <v>240</v>
      </c>
      <c r="G162" s="140">
        <f>G163</f>
        <v>8542.04</v>
      </c>
    </row>
    <row r="163" spans="1:7" ht="30.75" customHeight="1">
      <c r="A163" s="47" t="s">
        <v>316</v>
      </c>
      <c r="B163" s="48" t="s">
        <v>16</v>
      </c>
      <c r="C163" s="48" t="s">
        <v>35</v>
      </c>
      <c r="D163" s="48" t="s">
        <v>19</v>
      </c>
      <c r="E163" s="154">
        <v>9140190171</v>
      </c>
      <c r="F163" s="48">
        <v>244</v>
      </c>
      <c r="G163" s="140">
        <v>8542.04</v>
      </c>
    </row>
    <row r="164" spans="1:7" ht="36" customHeight="1" hidden="1">
      <c r="A164" s="46" t="s">
        <v>318</v>
      </c>
      <c r="B164" s="48" t="s">
        <v>16</v>
      </c>
      <c r="C164" s="48" t="s">
        <v>35</v>
      </c>
      <c r="D164" s="48" t="s">
        <v>19</v>
      </c>
      <c r="E164" s="154">
        <v>9140190171</v>
      </c>
      <c r="F164" s="48">
        <v>853</v>
      </c>
      <c r="G164" s="140">
        <v>0</v>
      </c>
    </row>
    <row r="165" spans="1:7" ht="24" customHeight="1">
      <c r="A165" s="148" t="s">
        <v>146</v>
      </c>
      <c r="B165" s="49" t="s">
        <v>16</v>
      </c>
      <c r="C165" s="49">
        <v>10</v>
      </c>
      <c r="D165" s="49"/>
      <c r="E165" s="49"/>
      <c r="F165" s="49"/>
      <c r="G165" s="149">
        <f>G166+G172</f>
        <v>558600</v>
      </c>
    </row>
    <row r="166" spans="1:7" ht="21.75" customHeight="1">
      <c r="A166" s="46" t="s">
        <v>147</v>
      </c>
      <c r="B166" s="48" t="s">
        <v>16</v>
      </c>
      <c r="C166" s="48">
        <v>10</v>
      </c>
      <c r="D166" s="48" t="s">
        <v>19</v>
      </c>
      <c r="E166" s="48"/>
      <c r="F166" s="48"/>
      <c r="G166" s="140">
        <f>G167</f>
        <v>558600</v>
      </c>
    </row>
    <row r="167" spans="1:7" ht="35.25" customHeight="1" hidden="1">
      <c r="A167" s="46" t="s">
        <v>148</v>
      </c>
      <c r="B167" s="48" t="s">
        <v>16</v>
      </c>
      <c r="C167" s="48">
        <v>10</v>
      </c>
      <c r="D167" s="48" t="s">
        <v>19</v>
      </c>
      <c r="E167" s="48" t="s">
        <v>160</v>
      </c>
      <c r="F167" s="48" t="s">
        <v>133</v>
      </c>
      <c r="G167" s="140">
        <f>G168</f>
        <v>558600</v>
      </c>
    </row>
    <row r="168" spans="1:7" ht="46.5" customHeight="1">
      <c r="A168" s="46" t="s">
        <v>149</v>
      </c>
      <c r="B168" s="48" t="s">
        <v>16</v>
      </c>
      <c r="C168" s="48">
        <v>10</v>
      </c>
      <c r="D168" s="48" t="s">
        <v>19</v>
      </c>
      <c r="E168" s="49" t="str">
        <f>'[1]приложение №4'!D196</f>
        <v>91 1 17 90220</v>
      </c>
      <c r="F168" s="48"/>
      <c r="G168" s="140">
        <f>G169</f>
        <v>558600</v>
      </c>
    </row>
    <row r="169" spans="1:7" ht="31.5" customHeight="1">
      <c r="A169" s="47" t="s">
        <v>225</v>
      </c>
      <c r="B169" s="48" t="s">
        <v>16</v>
      </c>
      <c r="C169" s="48">
        <v>10</v>
      </c>
      <c r="D169" s="48" t="s">
        <v>19</v>
      </c>
      <c r="E169" s="48" t="str">
        <f>'[1]приложение №4'!D197</f>
        <v>91 1 17 90220</v>
      </c>
      <c r="F169" s="48">
        <v>300</v>
      </c>
      <c r="G169" s="140">
        <f>G170</f>
        <v>558600</v>
      </c>
    </row>
    <row r="170" spans="1:7" ht="31.5" customHeight="1">
      <c r="A170" s="46" t="s">
        <v>235</v>
      </c>
      <c r="B170" s="48" t="s">
        <v>16</v>
      </c>
      <c r="C170" s="48">
        <v>10</v>
      </c>
      <c r="D170" s="48" t="s">
        <v>19</v>
      </c>
      <c r="E170" s="48" t="str">
        <f>'[1]приложение №4'!D198</f>
        <v>91 1 17 90220</v>
      </c>
      <c r="F170" s="48">
        <v>310</v>
      </c>
      <c r="G170" s="140">
        <f>G171</f>
        <v>558600</v>
      </c>
    </row>
    <row r="171" spans="1:7" ht="38.25" customHeight="1">
      <c r="A171" s="46" t="s">
        <v>236</v>
      </c>
      <c r="B171" s="48" t="s">
        <v>16</v>
      </c>
      <c r="C171" s="48">
        <v>10</v>
      </c>
      <c r="D171" s="48" t="s">
        <v>19</v>
      </c>
      <c r="E171" s="48" t="str">
        <f>E170</f>
        <v>91 1 17 90220</v>
      </c>
      <c r="F171" s="48">
        <v>312</v>
      </c>
      <c r="G171" s="140">
        <v>558600</v>
      </c>
    </row>
    <row r="172" spans="1:7" ht="39.75" customHeight="1" hidden="1">
      <c r="A172" s="46" t="s">
        <v>189</v>
      </c>
      <c r="B172" s="48" t="s">
        <v>16</v>
      </c>
      <c r="C172" s="48">
        <v>10</v>
      </c>
      <c r="D172" s="48" t="s">
        <v>79</v>
      </c>
      <c r="E172" s="48"/>
      <c r="F172" s="48"/>
      <c r="G172" s="140">
        <f>G173</f>
        <v>0</v>
      </c>
    </row>
    <row r="173" spans="1:7" ht="39.75" customHeight="1" hidden="1">
      <c r="A173" s="46" t="s">
        <v>389</v>
      </c>
      <c r="B173" s="48" t="s">
        <v>16</v>
      </c>
      <c r="C173" s="48">
        <v>10</v>
      </c>
      <c r="D173" s="48" t="s">
        <v>79</v>
      </c>
      <c r="E173" s="48" t="s">
        <v>344</v>
      </c>
      <c r="F173" s="48"/>
      <c r="G173" s="140">
        <f>G174</f>
        <v>0</v>
      </c>
    </row>
    <row r="174" spans="1:7" ht="31.5" customHeight="1" hidden="1">
      <c r="A174" s="46" t="s">
        <v>390</v>
      </c>
      <c r="B174" s="48" t="s">
        <v>16</v>
      </c>
      <c r="C174" s="48">
        <v>10</v>
      </c>
      <c r="D174" s="48" t="s">
        <v>79</v>
      </c>
      <c r="E174" s="48" t="s">
        <v>344</v>
      </c>
      <c r="F174" s="48">
        <v>360</v>
      </c>
      <c r="G174" s="140">
        <v>0</v>
      </c>
    </row>
    <row r="175" spans="1:7" ht="0.75" customHeight="1" hidden="1">
      <c r="A175" s="46"/>
      <c r="B175" s="48"/>
      <c r="C175" s="48"/>
      <c r="D175" s="48"/>
      <c r="E175" s="48"/>
      <c r="F175" s="48"/>
      <c r="G175" s="140"/>
    </row>
    <row r="176" spans="1:7" ht="9" customHeight="1">
      <c r="A176" s="46"/>
      <c r="B176" s="48"/>
      <c r="C176" s="48"/>
      <c r="D176" s="48"/>
      <c r="E176" s="48"/>
      <c r="F176" s="48"/>
      <c r="G176" s="140"/>
    </row>
    <row r="177" spans="1:7" s="107" customFormat="1" ht="24.75" customHeight="1">
      <c r="A177" s="148" t="s">
        <v>267</v>
      </c>
      <c r="B177" s="49" t="s">
        <v>16</v>
      </c>
      <c r="C177" s="49">
        <v>11</v>
      </c>
      <c r="D177" s="49"/>
      <c r="E177" s="49"/>
      <c r="F177" s="49"/>
      <c r="G177" s="149">
        <f>G178</f>
        <v>99750</v>
      </c>
    </row>
    <row r="178" spans="1:7" ht="23.25" customHeight="1">
      <c r="A178" s="46" t="s">
        <v>268</v>
      </c>
      <c r="B178" s="48" t="s">
        <v>16</v>
      </c>
      <c r="C178" s="48">
        <v>11</v>
      </c>
      <c r="D178" s="48" t="s">
        <v>41</v>
      </c>
      <c r="E178" s="48"/>
      <c r="F178" s="48"/>
      <c r="G178" s="140">
        <f>G179</f>
        <v>99750</v>
      </c>
    </row>
    <row r="179" spans="1:7" ht="30.75" customHeight="1">
      <c r="A179" s="157" t="s">
        <v>269</v>
      </c>
      <c r="B179" s="48" t="s">
        <v>16</v>
      </c>
      <c r="C179" s="48">
        <v>11</v>
      </c>
      <c r="D179" s="48" t="s">
        <v>41</v>
      </c>
      <c r="E179" s="48" t="str">
        <f>'[1]приложение №4'!D204</f>
        <v>91 6 11 90230</v>
      </c>
      <c r="F179" s="48"/>
      <c r="G179" s="140">
        <f>G180</f>
        <v>99750</v>
      </c>
    </row>
    <row r="180" spans="1:7" ht="37.5" customHeight="1">
      <c r="A180" s="47" t="s">
        <v>226</v>
      </c>
      <c r="B180" s="48" t="s">
        <v>16</v>
      </c>
      <c r="C180" s="48">
        <v>11</v>
      </c>
      <c r="D180" s="48" t="s">
        <v>41</v>
      </c>
      <c r="E180" s="48" t="str">
        <f>'[1]приложение №4'!D205</f>
        <v>91 6 11 90230</v>
      </c>
      <c r="F180" s="48">
        <v>240</v>
      </c>
      <c r="G180" s="140">
        <f>G181</f>
        <v>99750</v>
      </c>
    </row>
    <row r="181" spans="1:7" ht="52.5" customHeight="1">
      <c r="A181" s="47" t="s">
        <v>316</v>
      </c>
      <c r="B181" s="48" t="s">
        <v>16</v>
      </c>
      <c r="C181" s="48">
        <v>11</v>
      </c>
      <c r="D181" s="48" t="s">
        <v>41</v>
      </c>
      <c r="E181" s="48" t="str">
        <f>E180</f>
        <v>91 6 11 90230</v>
      </c>
      <c r="F181" s="48">
        <v>244</v>
      </c>
      <c r="G181" s="140">
        <v>99750</v>
      </c>
    </row>
    <row r="182" spans="1:7" ht="6.75" customHeight="1">
      <c r="A182" s="46"/>
      <c r="B182" s="48"/>
      <c r="C182" s="48"/>
      <c r="D182" s="48"/>
      <c r="E182" s="48"/>
      <c r="F182" s="48"/>
      <c r="G182" s="140"/>
    </row>
    <row r="183" spans="1:7" ht="39" customHeight="1">
      <c r="A183" s="148" t="s">
        <v>181</v>
      </c>
      <c r="B183" s="49"/>
      <c r="C183" s="49"/>
      <c r="D183" s="49"/>
      <c r="E183" s="49"/>
      <c r="F183" s="49"/>
      <c r="G183" s="149">
        <f>G202</f>
        <v>1390054.37</v>
      </c>
    </row>
    <row r="184" spans="1:7" s="107" customFormat="1" ht="21.75" customHeight="1">
      <c r="A184" s="156" t="s">
        <v>171</v>
      </c>
      <c r="B184" s="49" t="s">
        <v>16</v>
      </c>
      <c r="C184" s="49">
        <v>12</v>
      </c>
      <c r="D184" s="49"/>
      <c r="E184" s="49"/>
      <c r="F184" s="49"/>
      <c r="G184" s="149">
        <f>G202</f>
        <v>1390054.37</v>
      </c>
    </row>
    <row r="185" spans="1:7" s="107" customFormat="1" ht="26.25" customHeight="1">
      <c r="A185" s="46" t="s">
        <v>177</v>
      </c>
      <c r="B185" s="48" t="s">
        <v>16</v>
      </c>
      <c r="C185" s="48">
        <v>12</v>
      </c>
      <c r="D185" s="48" t="s">
        <v>41</v>
      </c>
      <c r="E185" s="48"/>
      <c r="F185" s="48"/>
      <c r="G185" s="140">
        <f>G202</f>
        <v>1390054.37</v>
      </c>
    </row>
    <row r="186" spans="1:7" s="107" customFormat="1" ht="29.25" customHeight="1">
      <c r="A186" s="46" t="str">
        <f>'[1]приложение №4'!A211</f>
        <v>Субсидии бюджетным учреждениям</v>
      </c>
      <c r="B186" s="48" t="s">
        <v>16</v>
      </c>
      <c r="C186" s="48">
        <v>12</v>
      </c>
      <c r="D186" s="48" t="s">
        <v>41</v>
      </c>
      <c r="E186" s="48" t="str">
        <f>'[1]приложение №4'!D210</f>
        <v>91 9 11 90240</v>
      </c>
      <c r="F186" s="48"/>
      <c r="G186" s="140">
        <f>G202</f>
        <v>1390054.37</v>
      </c>
    </row>
    <row r="187" spans="1:7" s="107" customFormat="1" ht="33" customHeight="1">
      <c r="A187" s="46" t="s">
        <v>80</v>
      </c>
      <c r="B187" s="48" t="s">
        <v>16</v>
      </c>
      <c r="C187" s="48">
        <v>12</v>
      </c>
      <c r="D187" s="48" t="s">
        <v>41</v>
      </c>
      <c r="E187" s="48" t="str">
        <f>'[1]приложение №4'!D211</f>
        <v>91 9 11 90240</v>
      </c>
      <c r="F187" s="49"/>
      <c r="G187" s="140">
        <f>G188</f>
        <v>1390054.37</v>
      </c>
    </row>
    <row r="188" spans="1:7" s="107" customFormat="1" ht="28.5" customHeight="1">
      <c r="A188" s="46" t="s">
        <v>230</v>
      </c>
      <c r="B188" s="48" t="s">
        <v>16</v>
      </c>
      <c r="C188" s="48">
        <v>12</v>
      </c>
      <c r="D188" s="48" t="s">
        <v>41</v>
      </c>
      <c r="E188" s="48" t="str">
        <f>'[1]приложение №4'!D212</f>
        <v>91 9 11 90240</v>
      </c>
      <c r="F188" s="48">
        <v>610</v>
      </c>
      <c r="G188" s="140">
        <f>G202</f>
        <v>1390054.37</v>
      </c>
    </row>
    <row r="189" spans="1:7" ht="31.5" customHeight="1" hidden="1">
      <c r="A189" s="46" t="s">
        <v>21</v>
      </c>
      <c r="B189" s="48" t="s">
        <v>38</v>
      </c>
      <c r="C189" s="48" t="s">
        <v>36</v>
      </c>
      <c r="D189" s="48" t="s">
        <v>79</v>
      </c>
      <c r="E189" s="48" t="str">
        <f>'[1]приложение №4'!D213</f>
        <v>457 99 ОО</v>
      </c>
      <c r="F189" s="48" t="s">
        <v>82</v>
      </c>
      <c r="G189" s="150">
        <f>G190+G191</f>
        <v>923996.016</v>
      </c>
    </row>
    <row r="190" spans="1:7" ht="15.75" customHeight="1" hidden="1">
      <c r="A190" s="46" t="s">
        <v>22</v>
      </c>
      <c r="B190" s="48" t="s">
        <v>38</v>
      </c>
      <c r="C190" s="48" t="s">
        <v>36</v>
      </c>
      <c r="D190" s="48" t="s">
        <v>119</v>
      </c>
      <c r="E190" s="48" t="str">
        <f>'[1]приложение №4'!D214</f>
        <v>457 99 ОО</v>
      </c>
      <c r="F190" s="48" t="s">
        <v>82</v>
      </c>
      <c r="G190" s="48">
        <v>732168</v>
      </c>
    </row>
    <row r="191" spans="1:7" ht="15.75" customHeight="1" hidden="1">
      <c r="A191" s="46" t="s">
        <v>23</v>
      </c>
      <c r="B191" s="48" t="s">
        <v>38</v>
      </c>
      <c r="C191" s="48" t="s">
        <v>36</v>
      </c>
      <c r="D191" s="48" t="s">
        <v>36</v>
      </c>
      <c r="E191" s="48" t="str">
        <f>'[1]приложение №4'!D215</f>
        <v>457 99 ОО</v>
      </c>
      <c r="F191" s="48" t="s">
        <v>82</v>
      </c>
      <c r="G191" s="150">
        <f>SUM(G190*26.2/100)</f>
        <v>191828.01599999997</v>
      </c>
    </row>
    <row r="192" spans="1:7" ht="15.75" customHeight="1" hidden="1">
      <c r="A192" s="46" t="s">
        <v>25</v>
      </c>
      <c r="B192" s="48" t="s">
        <v>38</v>
      </c>
      <c r="C192" s="48" t="s">
        <v>36</v>
      </c>
      <c r="D192" s="48" t="s">
        <v>163</v>
      </c>
      <c r="E192" s="48" t="str">
        <f>'[1]приложение №4'!D216</f>
        <v>457 99 ОО</v>
      </c>
      <c r="F192" s="48" t="s">
        <v>82</v>
      </c>
      <c r="G192" s="48">
        <f>G193+G196+G197</f>
        <v>307200</v>
      </c>
    </row>
    <row r="193" spans="1:7" ht="15.75" customHeight="1" hidden="1">
      <c r="A193" s="46" t="s">
        <v>26</v>
      </c>
      <c r="B193" s="48" t="s">
        <v>38</v>
      </c>
      <c r="C193" s="48" t="s">
        <v>36</v>
      </c>
      <c r="D193" s="48" t="s">
        <v>16</v>
      </c>
      <c r="E193" s="48" t="str">
        <f>'[1]приложение №4'!D217</f>
        <v>457 99 ОО</v>
      </c>
      <c r="F193" s="48" t="s">
        <v>82</v>
      </c>
      <c r="G193" s="48">
        <v>36000</v>
      </c>
    </row>
    <row r="194" spans="1:7" ht="15.75" customHeight="1" hidden="1">
      <c r="A194" s="46" t="s">
        <v>27</v>
      </c>
      <c r="B194" s="48" t="s">
        <v>38</v>
      </c>
      <c r="C194" s="48" t="s">
        <v>36</v>
      </c>
      <c r="D194" s="48" t="s">
        <v>164</v>
      </c>
      <c r="E194" s="48" t="str">
        <f>'[1]приложение №4'!D218</f>
        <v>457 99 ОО</v>
      </c>
      <c r="F194" s="48" t="s">
        <v>82</v>
      </c>
      <c r="G194" s="48"/>
    </row>
    <row r="195" spans="1:7" ht="15.75" customHeight="1" hidden="1">
      <c r="A195" s="46" t="s">
        <v>29</v>
      </c>
      <c r="B195" s="48" t="s">
        <v>38</v>
      </c>
      <c r="C195" s="48" t="s">
        <v>36</v>
      </c>
      <c r="D195" s="48" t="s">
        <v>165</v>
      </c>
      <c r="E195" s="48" t="str">
        <f>'[1]приложение №4'!D219</f>
        <v>457 99 ОО</v>
      </c>
      <c r="F195" s="48" t="s">
        <v>82</v>
      </c>
      <c r="G195" s="48"/>
    </row>
    <row r="196" spans="1:7" ht="15.75" customHeight="1" hidden="1">
      <c r="A196" s="46" t="s">
        <v>29</v>
      </c>
      <c r="B196" s="48" t="s">
        <v>38</v>
      </c>
      <c r="C196" s="48" t="s">
        <v>36</v>
      </c>
      <c r="D196" s="48" t="s">
        <v>117</v>
      </c>
      <c r="E196" s="48" t="str">
        <f>'[1]приложение №4'!D220</f>
        <v>457 99 ОО</v>
      </c>
      <c r="F196" s="48" t="s">
        <v>82</v>
      </c>
      <c r="G196" s="48">
        <v>1200</v>
      </c>
    </row>
    <row r="197" spans="1:7" ht="15.75" customHeight="1" hidden="1">
      <c r="A197" s="46" t="s">
        <v>30</v>
      </c>
      <c r="B197" s="48" t="s">
        <v>38</v>
      </c>
      <c r="C197" s="48" t="s">
        <v>36</v>
      </c>
      <c r="D197" s="48" t="s">
        <v>166</v>
      </c>
      <c r="E197" s="48" t="str">
        <f>'[1]приложение №4'!D221</f>
        <v>457 99 ОО</v>
      </c>
      <c r="F197" s="48" t="s">
        <v>82</v>
      </c>
      <c r="G197" s="48">
        <v>270000</v>
      </c>
    </row>
    <row r="198" spans="1:7" ht="15.75" customHeight="1" hidden="1">
      <c r="A198" s="46" t="s">
        <v>31</v>
      </c>
      <c r="B198" s="48" t="s">
        <v>38</v>
      </c>
      <c r="C198" s="48" t="s">
        <v>36</v>
      </c>
      <c r="D198" s="48" t="s">
        <v>144</v>
      </c>
      <c r="E198" s="48" t="str">
        <f>'[1]приложение №4'!D222</f>
        <v>457 99 ОО</v>
      </c>
      <c r="F198" s="48" t="s">
        <v>82</v>
      </c>
      <c r="G198" s="48">
        <v>500</v>
      </c>
    </row>
    <row r="199" spans="1:7" ht="15.75" customHeight="1" hidden="1">
      <c r="A199" s="46" t="s">
        <v>32</v>
      </c>
      <c r="B199" s="48" t="s">
        <v>38</v>
      </c>
      <c r="C199" s="48" t="s">
        <v>36</v>
      </c>
      <c r="D199" s="48" t="s">
        <v>167</v>
      </c>
      <c r="E199" s="48" t="str">
        <f>'[1]приложение №4'!D223</f>
        <v>457 99 ОО</v>
      </c>
      <c r="F199" s="48" t="s">
        <v>82</v>
      </c>
      <c r="G199" s="48">
        <f>G200+G201</f>
        <v>43500</v>
      </c>
    </row>
    <row r="200" spans="1:7" ht="31.5" customHeight="1" hidden="1">
      <c r="A200" s="46" t="s">
        <v>33</v>
      </c>
      <c r="B200" s="48" t="s">
        <v>38</v>
      </c>
      <c r="C200" s="48" t="s">
        <v>36</v>
      </c>
      <c r="D200" s="48" t="s">
        <v>168</v>
      </c>
      <c r="E200" s="48" t="str">
        <f>'[1]приложение №4'!D224</f>
        <v>457 99 ОО</v>
      </c>
      <c r="F200" s="48" t="s">
        <v>82</v>
      </c>
      <c r="G200" s="48">
        <f>30000+6000</f>
        <v>36000</v>
      </c>
    </row>
    <row r="201" spans="1:7" ht="35.25" customHeight="1" hidden="1">
      <c r="A201" s="46" t="s">
        <v>34</v>
      </c>
      <c r="B201" s="48" t="s">
        <v>38</v>
      </c>
      <c r="C201" s="48" t="s">
        <v>36</v>
      </c>
      <c r="D201" s="48" t="s">
        <v>169</v>
      </c>
      <c r="E201" s="48" t="str">
        <f>'[1]приложение №4'!D225</f>
        <v>457 99 ОО</v>
      </c>
      <c r="F201" s="48" t="s">
        <v>82</v>
      </c>
      <c r="G201" s="48">
        <f>5000+2500</f>
        <v>7500</v>
      </c>
    </row>
    <row r="202" spans="1:7" ht="63" customHeight="1">
      <c r="A202" s="46" t="s">
        <v>191</v>
      </c>
      <c r="B202" s="48" t="s">
        <v>16</v>
      </c>
      <c r="C202" s="48">
        <v>12</v>
      </c>
      <c r="D202" s="48" t="s">
        <v>41</v>
      </c>
      <c r="E202" s="48" t="str">
        <f>E186</f>
        <v>91 9 11 90240</v>
      </c>
      <c r="F202" s="48">
        <v>611</v>
      </c>
      <c r="G202" s="140">
        <v>1390054.37</v>
      </c>
    </row>
    <row r="203" spans="1:8" s="107" customFormat="1" ht="64.5" customHeight="1">
      <c r="A203" s="148" t="s">
        <v>366</v>
      </c>
      <c r="B203" s="158" t="s">
        <v>16</v>
      </c>
      <c r="C203" s="49"/>
      <c r="D203" s="49"/>
      <c r="E203" s="49"/>
      <c r="F203" s="49"/>
      <c r="G203" s="149">
        <f>G204+G216</f>
        <v>18280209.82</v>
      </c>
      <c r="H203" s="107">
        <v>20556112.93</v>
      </c>
    </row>
    <row r="204" spans="1:8" s="107" customFormat="1" ht="18" customHeight="1">
      <c r="A204" s="148" t="s">
        <v>173</v>
      </c>
      <c r="B204" s="158" t="s">
        <v>16</v>
      </c>
      <c r="C204" s="49" t="s">
        <v>20</v>
      </c>
      <c r="D204" s="49"/>
      <c r="E204" s="49"/>
      <c r="F204" s="49"/>
      <c r="G204" s="149">
        <f>G205</f>
        <v>6945522.75</v>
      </c>
      <c r="H204" s="124">
        <f>H203-G203</f>
        <v>2275903.1099999994</v>
      </c>
    </row>
    <row r="205" spans="1:8" s="107" customFormat="1" ht="21.75" customHeight="1">
      <c r="A205" s="46" t="s">
        <v>368</v>
      </c>
      <c r="B205" s="48" t="s">
        <v>16</v>
      </c>
      <c r="C205" s="48" t="s">
        <v>20</v>
      </c>
      <c r="D205" s="48" t="s">
        <v>163</v>
      </c>
      <c r="E205" s="49"/>
      <c r="F205" s="49"/>
      <c r="G205" s="140">
        <f>G206</f>
        <v>6945522.75</v>
      </c>
      <c r="H205" s="124"/>
    </row>
    <row r="206" spans="1:7" s="107" customFormat="1" ht="30" customHeight="1">
      <c r="A206" s="46" t="s">
        <v>305</v>
      </c>
      <c r="B206" s="48" t="s">
        <v>16</v>
      </c>
      <c r="C206" s="48" t="s">
        <v>20</v>
      </c>
      <c r="D206" s="48" t="s">
        <v>163</v>
      </c>
      <c r="E206" s="48"/>
      <c r="F206" s="48"/>
      <c r="G206" s="140">
        <f>G207</f>
        <v>6945522.75</v>
      </c>
    </row>
    <row r="207" spans="1:7" s="107" customFormat="1" ht="48" customHeight="1">
      <c r="A207" s="46" t="s">
        <v>367</v>
      </c>
      <c r="B207" s="48" t="s">
        <v>16</v>
      </c>
      <c r="C207" s="48" t="s">
        <v>20</v>
      </c>
      <c r="D207" s="48" t="s">
        <v>163</v>
      </c>
      <c r="E207" s="48"/>
      <c r="F207" s="48"/>
      <c r="G207" s="140">
        <f>G208+G212+G214</f>
        <v>6945522.75</v>
      </c>
    </row>
    <row r="208" spans="1:7" s="107" customFormat="1" ht="36" customHeight="1">
      <c r="A208" s="47" t="s">
        <v>345</v>
      </c>
      <c r="B208" s="48" t="s">
        <v>16</v>
      </c>
      <c r="C208" s="48" t="s">
        <v>20</v>
      </c>
      <c r="D208" s="48" t="s">
        <v>163</v>
      </c>
      <c r="E208" s="48" t="str">
        <f>'[1]приложение №4'!D118</f>
        <v>91 3 01 90160</v>
      </c>
      <c r="F208" s="48">
        <v>240</v>
      </c>
      <c r="G208" s="140">
        <f>SUM(G209)</f>
        <v>5103162.54</v>
      </c>
    </row>
    <row r="209" spans="1:8" s="107" customFormat="1" ht="47.25" customHeight="1">
      <c r="A209" s="47" t="s">
        <v>316</v>
      </c>
      <c r="B209" s="48" t="s">
        <v>16</v>
      </c>
      <c r="C209" s="48" t="s">
        <v>20</v>
      </c>
      <c r="D209" s="48" t="s">
        <v>163</v>
      </c>
      <c r="E209" s="48" t="str">
        <f>E208</f>
        <v>91 3 01 90160</v>
      </c>
      <c r="F209" s="48">
        <v>244</v>
      </c>
      <c r="G209" s="140">
        <v>5103162.54</v>
      </c>
      <c r="H209" s="124">
        <f>G207+300000</f>
        <v>7245522.75</v>
      </c>
    </row>
    <row r="210" spans="1:7" s="107" customFormat="1" ht="57.75" customHeight="1">
      <c r="A210" s="47" t="s">
        <v>371</v>
      </c>
      <c r="B210" s="48" t="s">
        <v>16</v>
      </c>
      <c r="C210" s="48" t="s">
        <v>20</v>
      </c>
      <c r="D210" s="48" t="s">
        <v>163</v>
      </c>
      <c r="E210" s="48" t="s">
        <v>369</v>
      </c>
      <c r="F210" s="48"/>
      <c r="G210" s="140">
        <f>G212+G214</f>
        <v>1842360.2100000002</v>
      </c>
    </row>
    <row r="211" spans="1:7" s="107" customFormat="1" ht="16.5" customHeight="1">
      <c r="A211" s="47" t="s">
        <v>6</v>
      </c>
      <c r="B211" s="48"/>
      <c r="C211" s="48"/>
      <c r="D211" s="48"/>
      <c r="E211" s="48"/>
      <c r="F211" s="48"/>
      <c r="G211" s="140"/>
    </row>
    <row r="212" spans="1:7" s="107" customFormat="1" ht="47.25" customHeight="1">
      <c r="A212" s="47" t="s">
        <v>372</v>
      </c>
      <c r="B212" s="48" t="s">
        <v>16</v>
      </c>
      <c r="C212" s="48" t="s">
        <v>20</v>
      </c>
      <c r="D212" s="48" t="s">
        <v>163</v>
      </c>
      <c r="E212" s="48" t="s">
        <v>369</v>
      </c>
      <c r="F212" s="48">
        <v>244</v>
      </c>
      <c r="G212" s="140">
        <v>18423.61</v>
      </c>
    </row>
    <row r="213" spans="1:7" s="107" customFormat="1" ht="13.5" customHeight="1">
      <c r="A213" s="47"/>
      <c r="B213" s="48"/>
      <c r="C213" s="48"/>
      <c r="D213" s="48"/>
      <c r="E213" s="48"/>
      <c r="F213" s="48"/>
      <c r="G213" s="140"/>
    </row>
    <row r="214" spans="1:7" s="107" customFormat="1" ht="47.25" customHeight="1">
      <c r="A214" s="47" t="s">
        <v>431</v>
      </c>
      <c r="B214" s="48" t="s">
        <v>16</v>
      </c>
      <c r="C214" s="48" t="s">
        <v>20</v>
      </c>
      <c r="D214" s="48" t="s">
        <v>163</v>
      </c>
      <c r="E214" s="48" t="s">
        <v>369</v>
      </c>
      <c r="F214" s="48">
        <v>244</v>
      </c>
      <c r="G214" s="140">
        <v>1823936.6</v>
      </c>
    </row>
    <row r="215" spans="1:7" s="107" customFormat="1" ht="18" customHeight="1">
      <c r="A215" s="47"/>
      <c r="B215" s="48"/>
      <c r="C215" s="48"/>
      <c r="D215" s="48"/>
      <c r="E215" s="48"/>
      <c r="F215" s="48"/>
      <c r="G215" s="140"/>
    </row>
    <row r="216" spans="1:7" s="107" customFormat="1" ht="31.5" customHeight="1">
      <c r="A216" s="148" t="s">
        <v>40</v>
      </c>
      <c r="B216" s="49" t="s">
        <v>16</v>
      </c>
      <c r="C216" s="49" t="s">
        <v>35</v>
      </c>
      <c r="D216" s="49"/>
      <c r="E216" s="49"/>
      <c r="F216" s="49"/>
      <c r="G216" s="149">
        <f>G218+G249+G286+G300</f>
        <v>11334687.069999998</v>
      </c>
    </row>
    <row r="217" spans="1:7" s="107" customFormat="1" ht="9.75" customHeight="1">
      <c r="A217" s="148"/>
      <c r="B217" s="49"/>
      <c r="C217" s="49"/>
      <c r="D217" s="49"/>
      <c r="E217" s="49"/>
      <c r="F217" s="49"/>
      <c r="G217" s="149"/>
    </row>
    <row r="218" spans="1:7" s="107" customFormat="1" ht="25.5" customHeight="1">
      <c r="A218" s="148" t="s">
        <v>46</v>
      </c>
      <c r="B218" s="49" t="s">
        <v>16</v>
      </c>
      <c r="C218" s="49" t="s">
        <v>35</v>
      </c>
      <c r="D218" s="49" t="s">
        <v>19</v>
      </c>
      <c r="E218" s="49"/>
      <c r="F218" s="49"/>
      <c r="G218" s="149">
        <f>G231+G242+G236</f>
        <v>46593.31</v>
      </c>
    </row>
    <row r="219" spans="1:7" s="107" customFormat="1" ht="24" customHeight="1" hidden="1">
      <c r="A219" s="46" t="s">
        <v>85</v>
      </c>
      <c r="B219" s="48" t="s">
        <v>16</v>
      </c>
      <c r="C219" s="48" t="s">
        <v>35</v>
      </c>
      <c r="D219" s="48" t="s">
        <v>19</v>
      </c>
      <c r="E219" s="48" t="s">
        <v>86</v>
      </c>
      <c r="F219" s="48"/>
      <c r="G219" s="140">
        <f>G220</f>
        <v>0</v>
      </c>
    </row>
    <row r="220" spans="1:7" ht="35.25" customHeight="1" hidden="1">
      <c r="A220" s="46" t="s">
        <v>193</v>
      </c>
      <c r="B220" s="48" t="s">
        <v>16</v>
      </c>
      <c r="C220" s="48" t="s">
        <v>35</v>
      </c>
      <c r="D220" s="48" t="s">
        <v>19</v>
      </c>
      <c r="E220" s="48" t="s">
        <v>86</v>
      </c>
      <c r="F220" s="48">
        <v>200</v>
      </c>
      <c r="G220" s="140">
        <f>SUM(G229)</f>
        <v>0</v>
      </c>
    </row>
    <row r="221" spans="1:7" ht="35.25" customHeight="1" hidden="1">
      <c r="A221" s="46" t="s">
        <v>25</v>
      </c>
      <c r="B221" s="48" t="s">
        <v>16</v>
      </c>
      <c r="C221" s="48" t="s">
        <v>35</v>
      </c>
      <c r="D221" s="48" t="s">
        <v>19</v>
      </c>
      <c r="E221" s="48" t="s">
        <v>86</v>
      </c>
      <c r="F221" s="48" t="s">
        <v>77</v>
      </c>
      <c r="G221" s="48">
        <f>G222+G223+G224+G225</f>
        <v>317646</v>
      </c>
    </row>
    <row r="222" spans="1:7" ht="35.25" customHeight="1" hidden="1">
      <c r="A222" s="46" t="s">
        <v>27</v>
      </c>
      <c r="B222" s="48" t="s">
        <v>16</v>
      </c>
      <c r="C222" s="48" t="s">
        <v>35</v>
      </c>
      <c r="D222" s="48" t="s">
        <v>19</v>
      </c>
      <c r="E222" s="48" t="s">
        <v>86</v>
      </c>
      <c r="F222" s="48" t="s">
        <v>77</v>
      </c>
      <c r="G222" s="48"/>
    </row>
    <row r="223" spans="1:7" ht="35.25" customHeight="1" hidden="1">
      <c r="A223" s="142" t="s">
        <v>45</v>
      </c>
      <c r="B223" s="48" t="s">
        <v>16</v>
      </c>
      <c r="C223" s="48" t="s">
        <v>35</v>
      </c>
      <c r="D223" s="48" t="s">
        <v>19</v>
      </c>
      <c r="E223" s="48" t="s">
        <v>86</v>
      </c>
      <c r="F223" s="48" t="s">
        <v>77</v>
      </c>
      <c r="G223" s="48"/>
    </row>
    <row r="224" spans="1:7" ht="35.25" customHeight="1" hidden="1">
      <c r="A224" s="46" t="s">
        <v>29</v>
      </c>
      <c r="B224" s="48" t="s">
        <v>16</v>
      </c>
      <c r="C224" s="48" t="s">
        <v>35</v>
      </c>
      <c r="D224" s="48" t="s">
        <v>19</v>
      </c>
      <c r="E224" s="48" t="s">
        <v>86</v>
      </c>
      <c r="F224" s="48" t="s">
        <v>77</v>
      </c>
      <c r="G224" s="48">
        <v>317646</v>
      </c>
    </row>
    <row r="225" spans="1:7" ht="35.25" customHeight="1" hidden="1">
      <c r="A225" s="46" t="s">
        <v>30</v>
      </c>
      <c r="B225" s="48" t="s">
        <v>16</v>
      </c>
      <c r="C225" s="48" t="s">
        <v>35</v>
      </c>
      <c r="D225" s="48" t="s">
        <v>19</v>
      </c>
      <c r="E225" s="48" t="s">
        <v>86</v>
      </c>
      <c r="F225" s="48" t="s">
        <v>77</v>
      </c>
      <c r="G225" s="48"/>
    </row>
    <row r="226" spans="1:7" ht="35.25" customHeight="1" hidden="1">
      <c r="A226" s="46" t="s">
        <v>32</v>
      </c>
      <c r="B226" s="48" t="s">
        <v>16</v>
      </c>
      <c r="C226" s="48" t="s">
        <v>35</v>
      </c>
      <c r="D226" s="48" t="s">
        <v>19</v>
      </c>
      <c r="E226" s="48" t="s">
        <v>86</v>
      </c>
      <c r="F226" s="48" t="s">
        <v>77</v>
      </c>
      <c r="G226" s="48">
        <f>G227+G228</f>
        <v>0</v>
      </c>
    </row>
    <row r="227" spans="1:7" ht="35.25" customHeight="1" hidden="1">
      <c r="A227" s="46" t="s">
        <v>33</v>
      </c>
      <c r="B227" s="48" t="s">
        <v>16</v>
      </c>
      <c r="C227" s="48" t="s">
        <v>35</v>
      </c>
      <c r="D227" s="48" t="s">
        <v>19</v>
      </c>
      <c r="E227" s="48" t="s">
        <v>86</v>
      </c>
      <c r="F227" s="48" t="s">
        <v>77</v>
      </c>
      <c r="G227" s="48"/>
    </row>
    <row r="228" spans="1:7" ht="35.25" customHeight="1" hidden="1">
      <c r="A228" s="46" t="s">
        <v>37</v>
      </c>
      <c r="B228" s="48" t="s">
        <v>16</v>
      </c>
      <c r="C228" s="48" t="s">
        <v>35</v>
      </c>
      <c r="D228" s="48" t="s">
        <v>19</v>
      </c>
      <c r="E228" s="48" t="s">
        <v>86</v>
      </c>
      <c r="F228" s="48" t="s">
        <v>77</v>
      </c>
      <c r="G228" s="48"/>
    </row>
    <row r="229" spans="1:7" ht="35.25" customHeight="1" hidden="1">
      <c r="A229" s="47" t="s">
        <v>203</v>
      </c>
      <c r="B229" s="48" t="s">
        <v>16</v>
      </c>
      <c r="C229" s="48" t="s">
        <v>35</v>
      </c>
      <c r="D229" s="48" t="s">
        <v>19</v>
      </c>
      <c r="E229" s="48" t="s">
        <v>86</v>
      </c>
      <c r="F229" s="48">
        <v>240</v>
      </c>
      <c r="G229" s="140">
        <f>SUM(G230)</f>
        <v>0</v>
      </c>
    </row>
    <row r="230" spans="1:7" ht="35.25" customHeight="1" hidden="1">
      <c r="A230" s="47" t="s">
        <v>227</v>
      </c>
      <c r="B230" s="48" t="s">
        <v>16</v>
      </c>
      <c r="C230" s="48" t="s">
        <v>35</v>
      </c>
      <c r="D230" s="48" t="s">
        <v>19</v>
      </c>
      <c r="E230" s="48" t="s">
        <v>86</v>
      </c>
      <c r="F230" s="48">
        <v>244</v>
      </c>
      <c r="G230" s="140"/>
    </row>
    <row r="231" spans="1:7" ht="35.25" customHeight="1" hidden="1">
      <c r="A231" s="46" t="s">
        <v>85</v>
      </c>
      <c r="B231" s="48" t="s">
        <v>16</v>
      </c>
      <c r="C231" s="48" t="s">
        <v>35</v>
      </c>
      <c r="D231" s="48" t="s">
        <v>19</v>
      </c>
      <c r="E231" s="48" t="s">
        <v>323</v>
      </c>
      <c r="F231" s="49"/>
      <c r="G231" s="140">
        <f>G234</f>
        <v>0</v>
      </c>
    </row>
    <row r="232" spans="1:7" ht="30.75" customHeight="1" hidden="1">
      <c r="A232" s="46" t="s">
        <v>193</v>
      </c>
      <c r="B232" s="48" t="s">
        <v>16</v>
      </c>
      <c r="C232" s="48" t="s">
        <v>35</v>
      </c>
      <c r="D232" s="48" t="s">
        <v>19</v>
      </c>
      <c r="E232" s="48" t="s">
        <v>323</v>
      </c>
      <c r="F232" s="48" t="s">
        <v>196</v>
      </c>
      <c r="G232" s="140">
        <f>G233</f>
        <v>0</v>
      </c>
    </row>
    <row r="233" spans="1:7" ht="37.5" customHeight="1" hidden="1">
      <c r="A233" s="47" t="s">
        <v>345</v>
      </c>
      <c r="B233" s="48" t="s">
        <v>16</v>
      </c>
      <c r="C233" s="48" t="s">
        <v>35</v>
      </c>
      <c r="D233" s="48" t="s">
        <v>19</v>
      </c>
      <c r="E233" s="48" t="s">
        <v>323</v>
      </c>
      <c r="F233" s="48">
        <v>240</v>
      </c>
      <c r="G233" s="140">
        <f>G234</f>
        <v>0</v>
      </c>
    </row>
    <row r="234" spans="1:7" ht="47.25" customHeight="1" hidden="1">
      <c r="A234" s="47" t="s">
        <v>316</v>
      </c>
      <c r="B234" s="48" t="s">
        <v>16</v>
      </c>
      <c r="C234" s="48" t="s">
        <v>35</v>
      </c>
      <c r="D234" s="48" t="s">
        <v>19</v>
      </c>
      <c r="E234" s="48" t="s">
        <v>323</v>
      </c>
      <c r="F234" s="48">
        <v>244</v>
      </c>
      <c r="G234" s="140"/>
    </row>
    <row r="235" spans="1:7" ht="9.75" customHeight="1" hidden="1">
      <c r="A235" s="47"/>
      <c r="B235" s="48"/>
      <c r="C235" s="48"/>
      <c r="D235" s="48"/>
      <c r="E235" s="48"/>
      <c r="F235" s="48"/>
      <c r="G235" s="140"/>
    </row>
    <row r="236" spans="1:7" ht="51" customHeight="1" hidden="1">
      <c r="A236" s="47" t="s">
        <v>304</v>
      </c>
      <c r="B236" s="48" t="s">
        <v>16</v>
      </c>
      <c r="C236" s="48" t="s">
        <v>35</v>
      </c>
      <c r="D236" s="48" t="s">
        <v>19</v>
      </c>
      <c r="E236" s="48" t="s">
        <v>323</v>
      </c>
      <c r="F236" s="48"/>
      <c r="G236" s="140">
        <f>G237+G239</f>
        <v>0</v>
      </c>
    </row>
    <row r="237" spans="1:7" ht="54" customHeight="1" hidden="1">
      <c r="A237" s="47" t="s">
        <v>327</v>
      </c>
      <c r="B237" s="48" t="s">
        <v>16</v>
      </c>
      <c r="C237" s="48" t="s">
        <v>35</v>
      </c>
      <c r="D237" s="48" t="s">
        <v>19</v>
      </c>
      <c r="E237" s="48" t="s">
        <v>323</v>
      </c>
      <c r="F237" s="48"/>
      <c r="G237" s="140">
        <f>G238</f>
        <v>0</v>
      </c>
    </row>
    <row r="238" spans="1:7" ht="59.25" customHeight="1" hidden="1">
      <c r="A238" s="47" t="s">
        <v>324</v>
      </c>
      <c r="B238" s="48" t="s">
        <v>16</v>
      </c>
      <c r="C238" s="48" t="s">
        <v>35</v>
      </c>
      <c r="D238" s="48" t="s">
        <v>19</v>
      </c>
      <c r="E238" s="48" t="s">
        <v>323</v>
      </c>
      <c r="F238" s="48">
        <v>414</v>
      </c>
      <c r="G238" s="140"/>
    </row>
    <row r="239" spans="1:7" ht="63" customHeight="1" hidden="1">
      <c r="A239" s="47" t="s">
        <v>328</v>
      </c>
      <c r="B239" s="48" t="s">
        <v>16</v>
      </c>
      <c r="C239" s="48" t="s">
        <v>35</v>
      </c>
      <c r="D239" s="48" t="s">
        <v>19</v>
      </c>
      <c r="E239" s="48" t="s">
        <v>323</v>
      </c>
      <c r="F239" s="48"/>
      <c r="G239" s="140">
        <f>G240</f>
        <v>0</v>
      </c>
    </row>
    <row r="240" spans="1:7" ht="58.5" customHeight="1" hidden="1">
      <c r="A240" s="47" t="s">
        <v>324</v>
      </c>
      <c r="B240" s="48" t="s">
        <v>16</v>
      </c>
      <c r="C240" s="48" t="s">
        <v>35</v>
      </c>
      <c r="D240" s="48" t="s">
        <v>19</v>
      </c>
      <c r="E240" s="48" t="s">
        <v>323</v>
      </c>
      <c r="F240" s="48">
        <v>414</v>
      </c>
      <c r="G240" s="140"/>
    </row>
    <row r="241" spans="1:7" ht="30" customHeight="1" hidden="1">
      <c r="A241" s="47"/>
      <c r="B241" s="48"/>
      <c r="C241" s="48"/>
      <c r="D241" s="48"/>
      <c r="E241" s="48"/>
      <c r="F241" s="48"/>
      <c r="G241" s="140"/>
    </row>
    <row r="242" spans="1:8" ht="32.25" customHeight="1">
      <c r="A242" s="46" t="s">
        <v>437</v>
      </c>
      <c r="B242" s="48" t="s">
        <v>16</v>
      </c>
      <c r="C242" s="48" t="s">
        <v>35</v>
      </c>
      <c r="D242" s="48" t="s">
        <v>19</v>
      </c>
      <c r="E242" s="48" t="str">
        <f>'[1]приложение №4'!D134</f>
        <v>79 5 02 90140</v>
      </c>
      <c r="F242" s="48"/>
      <c r="G242" s="140">
        <f>G243+G247</f>
        <v>46593.31</v>
      </c>
      <c r="H242" s="105">
        <v>11792531.65</v>
      </c>
    </row>
    <row r="243" spans="1:8" ht="38.25" customHeight="1">
      <c r="A243" s="46" t="s">
        <v>193</v>
      </c>
      <c r="B243" s="48" t="s">
        <v>16</v>
      </c>
      <c r="C243" s="48" t="s">
        <v>35</v>
      </c>
      <c r="D243" s="48" t="s">
        <v>19</v>
      </c>
      <c r="E243" s="48" t="str">
        <f>'[1]приложение №4'!D135</f>
        <v>79 5 02 90140</v>
      </c>
      <c r="F243" s="48">
        <v>200</v>
      </c>
      <c r="G243" s="140">
        <f>SUM(G244)</f>
        <v>46593.31</v>
      </c>
      <c r="H243" s="113">
        <f>G242-H242</f>
        <v>-11745938.34</v>
      </c>
    </row>
    <row r="244" spans="1:7" ht="35.25" customHeight="1">
      <c r="A244" s="47" t="s">
        <v>345</v>
      </c>
      <c r="B244" s="48" t="s">
        <v>16</v>
      </c>
      <c r="C244" s="48" t="s">
        <v>35</v>
      </c>
      <c r="D244" s="48" t="s">
        <v>19</v>
      </c>
      <c r="E244" s="48" t="str">
        <f>'[1]приложение №4'!D136</f>
        <v>79 5 02 90140</v>
      </c>
      <c r="F244" s="48">
        <v>240</v>
      </c>
      <c r="G244" s="140">
        <f>G245+G246</f>
        <v>46593.31</v>
      </c>
    </row>
    <row r="245" spans="1:7" ht="45.75" customHeight="1" hidden="1">
      <c r="A245" s="172" t="s">
        <v>432</v>
      </c>
      <c r="B245" s="48" t="s">
        <v>16</v>
      </c>
      <c r="C245" s="48" t="s">
        <v>35</v>
      </c>
      <c r="D245" s="48" t="s">
        <v>19</v>
      </c>
      <c r="E245" s="48" t="str">
        <f>E244</f>
        <v>79 5 02 90140</v>
      </c>
      <c r="F245" s="48">
        <v>243</v>
      </c>
      <c r="G245" s="140"/>
    </row>
    <row r="246" spans="1:7" ht="48" customHeight="1">
      <c r="A246" s="47" t="s">
        <v>316</v>
      </c>
      <c r="B246" s="48" t="s">
        <v>16</v>
      </c>
      <c r="C246" s="48" t="s">
        <v>35</v>
      </c>
      <c r="D246" s="48" t="s">
        <v>19</v>
      </c>
      <c r="E246" s="48" t="str">
        <f>E244</f>
        <v>79 5 02 90140</v>
      </c>
      <c r="F246" s="48">
        <v>244</v>
      </c>
      <c r="G246" s="140">
        <v>46593.31</v>
      </c>
    </row>
    <row r="247" spans="1:7" ht="22.5" customHeight="1" hidden="1">
      <c r="A247" s="46" t="s">
        <v>318</v>
      </c>
      <c r="B247" s="48" t="s">
        <v>16</v>
      </c>
      <c r="C247" s="48" t="s">
        <v>35</v>
      </c>
      <c r="D247" s="48" t="s">
        <v>19</v>
      </c>
      <c r="E247" s="48" t="str">
        <f>E245</f>
        <v>79 5 02 90140</v>
      </c>
      <c r="F247" s="48">
        <v>853</v>
      </c>
      <c r="G247" s="140"/>
    </row>
    <row r="248" spans="1:7" ht="11.25" customHeight="1">
      <c r="A248" s="47"/>
      <c r="B248" s="48"/>
      <c r="C248" s="48"/>
      <c r="D248" s="48"/>
      <c r="E248" s="49"/>
      <c r="F248" s="48"/>
      <c r="G248" s="140"/>
    </row>
    <row r="249" spans="1:7" ht="30.75" customHeight="1">
      <c r="A249" s="148" t="s">
        <v>47</v>
      </c>
      <c r="B249" s="49" t="s">
        <v>16</v>
      </c>
      <c r="C249" s="49" t="s">
        <v>35</v>
      </c>
      <c r="D249" s="49" t="s">
        <v>41</v>
      </c>
      <c r="E249" s="49"/>
      <c r="F249" s="49"/>
      <c r="G249" s="149">
        <f>G250+G254+G261+G283+G272+G280</f>
        <v>6798238.61</v>
      </c>
    </row>
    <row r="250" spans="1:7" ht="38.25" customHeight="1" hidden="1">
      <c r="A250" s="46" t="s">
        <v>44</v>
      </c>
      <c r="B250" s="48" t="s">
        <v>16</v>
      </c>
      <c r="C250" s="48" t="s">
        <v>35</v>
      </c>
      <c r="D250" s="48" t="s">
        <v>41</v>
      </c>
      <c r="E250" s="48" t="s">
        <v>330</v>
      </c>
      <c r="F250" s="48"/>
      <c r="G250" s="140">
        <f>G251+G253</f>
        <v>0</v>
      </c>
    </row>
    <row r="251" spans="1:7" ht="49.5" customHeight="1" hidden="1">
      <c r="A251" s="47" t="s">
        <v>316</v>
      </c>
      <c r="B251" s="48" t="s">
        <v>16</v>
      </c>
      <c r="C251" s="48" t="s">
        <v>35</v>
      </c>
      <c r="D251" s="48" t="s">
        <v>41</v>
      </c>
      <c r="E251" s="48" t="s">
        <v>330</v>
      </c>
      <c r="F251" s="48">
        <v>244</v>
      </c>
      <c r="G251" s="140">
        <v>0</v>
      </c>
    </row>
    <row r="252" spans="1:7" ht="9" customHeight="1" hidden="1">
      <c r="A252" s="47" t="s">
        <v>203</v>
      </c>
      <c r="B252" s="48" t="s">
        <v>16</v>
      </c>
      <c r="C252" s="48" t="s">
        <v>35</v>
      </c>
      <c r="D252" s="48" t="s">
        <v>41</v>
      </c>
      <c r="E252" s="48" t="s">
        <v>331</v>
      </c>
      <c r="F252" s="48">
        <v>240</v>
      </c>
      <c r="G252" s="140">
        <f>G253</f>
        <v>0</v>
      </c>
    </row>
    <row r="253" spans="1:7" ht="51.75" customHeight="1" hidden="1">
      <c r="A253" s="47" t="s">
        <v>316</v>
      </c>
      <c r="B253" s="48" t="s">
        <v>16</v>
      </c>
      <c r="C253" s="48" t="s">
        <v>35</v>
      </c>
      <c r="D253" s="48" t="s">
        <v>41</v>
      </c>
      <c r="E253" s="48" t="s">
        <v>331</v>
      </c>
      <c r="F253" s="48">
        <v>244</v>
      </c>
      <c r="G253" s="140">
        <v>0</v>
      </c>
    </row>
    <row r="254" spans="1:7" ht="51.75" customHeight="1">
      <c r="A254" s="46" t="s">
        <v>329</v>
      </c>
      <c r="B254" s="48" t="s">
        <v>16</v>
      </c>
      <c r="C254" s="48" t="s">
        <v>35</v>
      </c>
      <c r="D254" s="48" t="s">
        <v>41</v>
      </c>
      <c r="E254" s="48" t="s">
        <v>332</v>
      </c>
      <c r="F254" s="48"/>
      <c r="G254" s="140">
        <f>G255+G258+G259</f>
        <v>720618.63</v>
      </c>
    </row>
    <row r="255" spans="1:7" ht="37.5" customHeight="1">
      <c r="A255" s="47" t="s">
        <v>345</v>
      </c>
      <c r="B255" s="48" t="s">
        <v>16</v>
      </c>
      <c r="C255" s="48" t="s">
        <v>35</v>
      </c>
      <c r="D255" s="48" t="s">
        <v>41</v>
      </c>
      <c r="E255" s="48" t="s">
        <v>332</v>
      </c>
      <c r="F255" s="48">
        <v>240</v>
      </c>
      <c r="G255" s="140">
        <f>G256+G257</f>
        <v>719969.83</v>
      </c>
    </row>
    <row r="256" spans="1:7" ht="37.5" customHeight="1">
      <c r="A256" s="172" t="s">
        <v>432</v>
      </c>
      <c r="B256" s="48" t="s">
        <v>16</v>
      </c>
      <c r="C256" s="48" t="s">
        <v>35</v>
      </c>
      <c r="D256" s="48" t="s">
        <v>19</v>
      </c>
      <c r="E256" s="48" t="str">
        <f>E255</f>
        <v>79 5 02 90140</v>
      </c>
      <c r="F256" s="48">
        <v>243</v>
      </c>
      <c r="G256" s="140">
        <v>100000</v>
      </c>
    </row>
    <row r="257" spans="1:7" ht="45.75" customHeight="1">
      <c r="A257" s="47" t="s">
        <v>316</v>
      </c>
      <c r="B257" s="48" t="s">
        <v>16</v>
      </c>
      <c r="C257" s="48" t="s">
        <v>35</v>
      </c>
      <c r="D257" s="48" t="s">
        <v>41</v>
      </c>
      <c r="E257" s="48" t="s">
        <v>332</v>
      </c>
      <c r="F257" s="48">
        <v>244</v>
      </c>
      <c r="G257" s="140">
        <v>619969.83</v>
      </c>
    </row>
    <row r="258" spans="1:7" ht="20.25" customHeight="1" hidden="1">
      <c r="A258" s="46" t="s">
        <v>317</v>
      </c>
      <c r="B258" s="48" t="s">
        <v>16</v>
      </c>
      <c r="C258" s="48" t="s">
        <v>35</v>
      </c>
      <c r="D258" s="48" t="s">
        <v>41</v>
      </c>
      <c r="E258" s="48" t="s">
        <v>332</v>
      </c>
      <c r="F258" s="48">
        <v>852</v>
      </c>
      <c r="G258" s="140">
        <v>0</v>
      </c>
    </row>
    <row r="259" spans="1:7" ht="20.25" customHeight="1">
      <c r="A259" s="46" t="s">
        <v>318</v>
      </c>
      <c r="B259" s="48" t="s">
        <v>16</v>
      </c>
      <c r="C259" s="48" t="s">
        <v>35</v>
      </c>
      <c r="D259" s="48" t="s">
        <v>41</v>
      </c>
      <c r="E259" s="48" t="s">
        <v>332</v>
      </c>
      <c r="F259" s="48">
        <v>853</v>
      </c>
      <c r="G259" s="140">
        <v>648.8</v>
      </c>
    </row>
    <row r="260" spans="1:7" ht="22.5" customHeight="1">
      <c r="A260" s="47"/>
      <c r="B260" s="48"/>
      <c r="C260" s="48"/>
      <c r="D260" s="48"/>
      <c r="E260" s="48"/>
      <c r="F260" s="48"/>
      <c r="G260" s="140"/>
    </row>
    <row r="261" spans="1:7" ht="85.5" customHeight="1">
      <c r="A261" s="47" t="s">
        <v>374</v>
      </c>
      <c r="B261" s="48" t="s">
        <v>16</v>
      </c>
      <c r="C261" s="48" t="s">
        <v>35</v>
      </c>
      <c r="D261" s="48" t="s">
        <v>41</v>
      </c>
      <c r="E261" s="48" t="s">
        <v>373</v>
      </c>
      <c r="F261" s="48"/>
      <c r="G261" s="140">
        <f>G264+G268</f>
        <v>5239320.36</v>
      </c>
    </row>
    <row r="262" spans="1:7" ht="15.75" customHeight="1">
      <c r="A262" s="47" t="s">
        <v>257</v>
      </c>
      <c r="B262" s="48"/>
      <c r="C262" s="48"/>
      <c r="D262" s="48"/>
      <c r="E262" s="48"/>
      <c r="F262" s="48"/>
      <c r="G262" s="140"/>
    </row>
    <row r="263" spans="1:7" ht="19.5" customHeight="1">
      <c r="A263" s="47" t="s">
        <v>433</v>
      </c>
      <c r="B263" s="48"/>
      <c r="C263" s="48"/>
      <c r="D263" s="48"/>
      <c r="E263" s="48"/>
      <c r="F263" s="48"/>
      <c r="G263" s="140"/>
    </row>
    <row r="264" spans="1:7" ht="38.25" customHeight="1">
      <c r="A264" s="47" t="s">
        <v>345</v>
      </c>
      <c r="B264" s="48" t="s">
        <v>16</v>
      </c>
      <c r="C264" s="48" t="s">
        <v>35</v>
      </c>
      <c r="D264" s="48" t="s">
        <v>41</v>
      </c>
      <c r="E264" s="48" t="s">
        <v>373</v>
      </c>
      <c r="F264" s="48">
        <v>240</v>
      </c>
      <c r="G264" s="140">
        <f>G265+G266</f>
        <v>52393.21</v>
      </c>
    </row>
    <row r="265" spans="1:7" ht="56.25" customHeight="1">
      <c r="A265" s="172" t="s">
        <v>432</v>
      </c>
      <c r="B265" s="48" t="s">
        <v>16</v>
      </c>
      <c r="C265" s="48" t="s">
        <v>35</v>
      </c>
      <c r="D265" s="48" t="s">
        <v>41</v>
      </c>
      <c r="E265" s="48" t="s">
        <v>373</v>
      </c>
      <c r="F265" s="48">
        <v>243</v>
      </c>
      <c r="G265" s="140">
        <v>21435.69</v>
      </c>
    </row>
    <row r="266" spans="1:7" ht="65.25" customHeight="1">
      <c r="A266" s="47" t="s">
        <v>316</v>
      </c>
      <c r="B266" s="48" t="s">
        <v>16</v>
      </c>
      <c r="C266" s="48" t="s">
        <v>35</v>
      </c>
      <c r="D266" s="48" t="s">
        <v>41</v>
      </c>
      <c r="E266" s="48" t="s">
        <v>373</v>
      </c>
      <c r="F266" s="48">
        <v>244</v>
      </c>
      <c r="G266" s="140">
        <f>28914.22+2043.3</f>
        <v>30957.52</v>
      </c>
    </row>
    <row r="267" spans="1:7" ht="22.5" customHeight="1">
      <c r="A267" s="47" t="s">
        <v>434</v>
      </c>
      <c r="B267" s="48"/>
      <c r="C267" s="48"/>
      <c r="D267" s="48"/>
      <c r="E267" s="48"/>
      <c r="F267" s="48"/>
      <c r="G267" s="140"/>
    </row>
    <row r="268" spans="1:7" ht="65.25" customHeight="1">
      <c r="A268" s="172" t="s">
        <v>432</v>
      </c>
      <c r="B268" s="48" t="s">
        <v>16</v>
      </c>
      <c r="C268" s="48" t="s">
        <v>35</v>
      </c>
      <c r="D268" s="48" t="s">
        <v>41</v>
      </c>
      <c r="E268" s="48" t="s">
        <v>373</v>
      </c>
      <c r="F268" s="48">
        <v>240</v>
      </c>
      <c r="G268" s="140">
        <f>G269+G270</f>
        <v>5186927.15</v>
      </c>
    </row>
    <row r="269" spans="1:7" ht="65.25" customHeight="1">
      <c r="A269" s="47" t="s">
        <v>316</v>
      </c>
      <c r="B269" s="48" t="s">
        <v>16</v>
      </c>
      <c r="C269" s="48" t="s">
        <v>35</v>
      </c>
      <c r="D269" s="48" t="s">
        <v>41</v>
      </c>
      <c r="E269" s="48" t="s">
        <v>373</v>
      </c>
      <c r="F269" s="48">
        <v>243</v>
      </c>
      <c r="G269" s="140">
        <v>2122133.43</v>
      </c>
    </row>
    <row r="270" spans="1:7" ht="57.75" customHeight="1">
      <c r="A270" s="47" t="s">
        <v>375</v>
      </c>
      <c r="B270" s="48" t="s">
        <v>16</v>
      </c>
      <c r="C270" s="48" t="s">
        <v>35</v>
      </c>
      <c r="D270" s="48" t="s">
        <v>41</v>
      </c>
      <c r="E270" s="48" t="s">
        <v>373</v>
      </c>
      <c r="F270" s="48">
        <v>244</v>
      </c>
      <c r="G270" s="140">
        <f>2862507.02+202286.7</f>
        <v>3064793.72</v>
      </c>
    </row>
    <row r="271" spans="1:7" ht="53.25" customHeight="1">
      <c r="A271" s="46" t="s">
        <v>436</v>
      </c>
      <c r="B271" s="48" t="s">
        <v>16</v>
      </c>
      <c r="C271" s="48" t="s">
        <v>35</v>
      </c>
      <c r="D271" s="48" t="s">
        <v>41</v>
      </c>
      <c r="E271" s="48" t="s">
        <v>435</v>
      </c>
      <c r="F271" s="48"/>
      <c r="G271" s="140">
        <f>G272+G279</f>
        <v>825990.32</v>
      </c>
    </row>
    <row r="272" spans="1:9" ht="24.75" customHeight="1" hidden="1">
      <c r="A272" s="47" t="s">
        <v>333</v>
      </c>
      <c r="B272" s="48" t="s">
        <v>16</v>
      </c>
      <c r="C272" s="48" t="s">
        <v>35</v>
      </c>
      <c r="D272" s="48" t="s">
        <v>41</v>
      </c>
      <c r="E272" s="48" t="s">
        <v>376</v>
      </c>
      <c r="F272" s="48"/>
      <c r="G272" s="140">
        <f>G273+G275</f>
        <v>0</v>
      </c>
      <c r="I272" s="113"/>
    </row>
    <row r="273" spans="1:7" ht="11.25" customHeight="1" hidden="1">
      <c r="A273" s="47" t="s">
        <v>87</v>
      </c>
      <c r="B273" s="48" t="s">
        <v>16</v>
      </c>
      <c r="C273" s="48" t="s">
        <v>35</v>
      </c>
      <c r="D273" s="48" t="s">
        <v>41</v>
      </c>
      <c r="E273" s="48" t="s">
        <v>376</v>
      </c>
      <c r="F273" s="48">
        <v>414</v>
      </c>
      <c r="G273" s="140"/>
    </row>
    <row r="274" spans="1:7" ht="15" customHeight="1" hidden="1">
      <c r="A274" s="47"/>
      <c r="B274" s="48"/>
      <c r="C274" s="48"/>
      <c r="D274" s="48"/>
      <c r="E274" s="48"/>
      <c r="F274" s="48"/>
      <c r="G274" s="140"/>
    </row>
    <row r="275" spans="1:7" ht="22.5" customHeight="1" hidden="1">
      <c r="A275" s="47" t="s">
        <v>334</v>
      </c>
      <c r="B275" s="48" t="s">
        <v>16</v>
      </c>
      <c r="C275" s="48" t="s">
        <v>35</v>
      </c>
      <c r="D275" s="48" t="s">
        <v>41</v>
      </c>
      <c r="E275" s="48" t="s">
        <v>376</v>
      </c>
      <c r="F275" s="48"/>
      <c r="G275" s="140">
        <f>G278</f>
        <v>0</v>
      </c>
    </row>
    <row r="276" spans="1:7" ht="15" customHeight="1" hidden="1">
      <c r="A276" s="46" t="s">
        <v>193</v>
      </c>
      <c r="B276" s="48" t="s">
        <v>16</v>
      </c>
      <c r="C276" s="48" t="s">
        <v>35</v>
      </c>
      <c r="D276" s="48" t="s">
        <v>41</v>
      </c>
      <c r="E276" s="48" t="s">
        <v>376</v>
      </c>
      <c r="F276" s="48">
        <v>200</v>
      </c>
      <c r="G276" s="140">
        <f>SUM(G277)</f>
        <v>0</v>
      </c>
    </row>
    <row r="277" spans="1:7" ht="6.75" customHeight="1" hidden="1">
      <c r="A277" s="47" t="s">
        <v>203</v>
      </c>
      <c r="B277" s="48" t="s">
        <v>16</v>
      </c>
      <c r="C277" s="48" t="s">
        <v>35</v>
      </c>
      <c r="D277" s="48" t="s">
        <v>41</v>
      </c>
      <c r="E277" s="48" t="s">
        <v>376</v>
      </c>
      <c r="F277" s="48">
        <v>240</v>
      </c>
      <c r="G277" s="140">
        <f>SUM(G278)</f>
        <v>0</v>
      </c>
    </row>
    <row r="278" spans="1:7" ht="20.25" customHeight="1" hidden="1">
      <c r="A278" s="47" t="s">
        <v>316</v>
      </c>
      <c r="B278" s="48" t="s">
        <v>16</v>
      </c>
      <c r="C278" s="48" t="s">
        <v>35</v>
      </c>
      <c r="D278" s="48" t="s">
        <v>41</v>
      </c>
      <c r="E278" s="48" t="s">
        <v>376</v>
      </c>
      <c r="F278" s="48">
        <v>414</v>
      </c>
      <c r="G278" s="140"/>
    </row>
    <row r="279" spans="1:7" ht="82.5" customHeight="1">
      <c r="A279" s="47" t="s">
        <v>377</v>
      </c>
      <c r="B279" s="48" t="s">
        <v>16</v>
      </c>
      <c r="C279" s="48" t="s">
        <v>35</v>
      </c>
      <c r="D279" s="48" t="s">
        <v>41</v>
      </c>
      <c r="E279" s="48" t="s">
        <v>435</v>
      </c>
      <c r="F279" s="48"/>
      <c r="G279" s="140">
        <f>G280</f>
        <v>825990.32</v>
      </c>
    </row>
    <row r="280" spans="1:7" ht="30.75" customHeight="1">
      <c r="A280" s="47" t="s">
        <v>87</v>
      </c>
      <c r="B280" s="48" t="s">
        <v>16</v>
      </c>
      <c r="C280" s="48" t="s">
        <v>35</v>
      </c>
      <c r="D280" s="48" t="s">
        <v>41</v>
      </c>
      <c r="E280" s="48" t="s">
        <v>435</v>
      </c>
      <c r="F280" s="48">
        <v>414</v>
      </c>
      <c r="G280" s="140">
        <v>825990.32</v>
      </c>
    </row>
    <row r="281" spans="1:7" ht="12" customHeight="1">
      <c r="A281" s="47"/>
      <c r="B281" s="48"/>
      <c r="C281" s="48"/>
      <c r="D281" s="48"/>
      <c r="E281" s="48"/>
      <c r="F281" s="48"/>
      <c r="G281" s="140"/>
    </row>
    <row r="282" spans="1:7" ht="81" customHeight="1">
      <c r="A282" s="46" t="s">
        <v>335</v>
      </c>
      <c r="B282" s="48" t="s">
        <v>16</v>
      </c>
      <c r="C282" s="48" t="s">
        <v>35</v>
      </c>
      <c r="D282" s="48" t="s">
        <v>41</v>
      </c>
      <c r="E282" s="48" t="s">
        <v>378</v>
      </c>
      <c r="F282" s="48"/>
      <c r="G282" s="140">
        <f>G283</f>
        <v>12309.3</v>
      </c>
    </row>
    <row r="283" spans="1:7" ht="46.5" customHeight="1">
      <c r="A283" s="47" t="s">
        <v>316</v>
      </c>
      <c r="B283" s="48" t="s">
        <v>16</v>
      </c>
      <c r="C283" s="48" t="s">
        <v>35</v>
      </c>
      <c r="D283" s="48" t="s">
        <v>41</v>
      </c>
      <c r="E283" s="48" t="s">
        <v>378</v>
      </c>
      <c r="F283" s="48">
        <v>244</v>
      </c>
      <c r="G283" s="140">
        <v>12309.3</v>
      </c>
    </row>
    <row r="284" spans="1:7" s="107" customFormat="1" ht="15.75" customHeight="1" hidden="1">
      <c r="A284" s="47"/>
      <c r="B284" s="48" t="s">
        <v>16</v>
      </c>
      <c r="C284" s="48"/>
      <c r="D284" s="48"/>
      <c r="E284" s="48"/>
      <c r="F284" s="48"/>
      <c r="G284" s="140"/>
    </row>
    <row r="285" spans="1:7" ht="27" customHeight="1" hidden="1">
      <c r="A285" s="47"/>
      <c r="B285" s="48" t="s">
        <v>16</v>
      </c>
      <c r="C285" s="48"/>
      <c r="D285" s="48"/>
      <c r="E285" s="48"/>
      <c r="F285" s="48"/>
      <c r="G285" s="140"/>
    </row>
    <row r="286" spans="1:7" ht="30" customHeight="1">
      <c r="A286" s="156" t="s">
        <v>178</v>
      </c>
      <c r="B286" s="48" t="s">
        <v>16</v>
      </c>
      <c r="C286" s="49" t="s">
        <v>35</v>
      </c>
      <c r="D286" s="49" t="s">
        <v>43</v>
      </c>
      <c r="E286" s="49"/>
      <c r="F286" s="49"/>
      <c r="G286" s="149">
        <f>G291+G294</f>
        <v>3458722.3</v>
      </c>
    </row>
    <row r="287" spans="1:7" ht="54.75" customHeight="1" hidden="1">
      <c r="A287" s="142" t="s">
        <v>90</v>
      </c>
      <c r="B287" s="48" t="s">
        <v>16</v>
      </c>
      <c r="C287" s="48" t="s">
        <v>35</v>
      </c>
      <c r="D287" s="48" t="s">
        <v>43</v>
      </c>
      <c r="E287" s="48" t="str">
        <f>'[1]приложение №4'!D179</f>
        <v>91 4 03 90190</v>
      </c>
      <c r="F287" s="48"/>
      <c r="G287" s="140">
        <f>G290</f>
        <v>0</v>
      </c>
    </row>
    <row r="288" spans="1:7" ht="46.5" customHeight="1" hidden="1">
      <c r="A288" s="46" t="s">
        <v>193</v>
      </c>
      <c r="B288" s="48" t="s">
        <v>16</v>
      </c>
      <c r="C288" s="48" t="s">
        <v>35</v>
      </c>
      <c r="D288" s="48" t="s">
        <v>43</v>
      </c>
      <c r="E288" s="48" t="str">
        <f>'[1]приложение №4'!D180</f>
        <v>91 4 03 90190</v>
      </c>
      <c r="F288" s="48">
        <v>200</v>
      </c>
      <c r="G288" s="140">
        <f>SUM(G289)</f>
        <v>0</v>
      </c>
    </row>
    <row r="289" spans="1:7" ht="43.5" customHeight="1" hidden="1">
      <c r="A289" s="47" t="s">
        <v>203</v>
      </c>
      <c r="B289" s="48" t="s">
        <v>16</v>
      </c>
      <c r="C289" s="48" t="s">
        <v>35</v>
      </c>
      <c r="D289" s="48" t="s">
        <v>43</v>
      </c>
      <c r="E289" s="48" t="str">
        <f>'[1]приложение №4'!D181</f>
        <v>91 4 03 90190</v>
      </c>
      <c r="F289" s="48">
        <v>240</v>
      </c>
      <c r="G289" s="159">
        <f>SUM(G290)</f>
        <v>0</v>
      </c>
    </row>
    <row r="290" spans="1:7" ht="45.75" customHeight="1" hidden="1">
      <c r="A290" s="47" t="s">
        <v>316</v>
      </c>
      <c r="B290" s="48" t="s">
        <v>16</v>
      </c>
      <c r="C290" s="48" t="s">
        <v>35</v>
      </c>
      <c r="D290" s="48" t="s">
        <v>43</v>
      </c>
      <c r="E290" s="48" t="str">
        <f>'[1]приложение №4'!D182</f>
        <v>91 4 04 90190</v>
      </c>
      <c r="F290" s="48">
        <v>244</v>
      </c>
      <c r="G290" s="159"/>
    </row>
    <row r="291" spans="1:7" ht="42.75" customHeight="1">
      <c r="A291" s="47" t="s">
        <v>203</v>
      </c>
      <c r="B291" s="48" t="s">
        <v>16</v>
      </c>
      <c r="C291" s="48" t="s">
        <v>35</v>
      </c>
      <c r="D291" s="48" t="s">
        <v>43</v>
      </c>
      <c r="E291" s="48" t="str">
        <f>'[1]приложение №4'!D185</f>
        <v>91 4 04 90190</v>
      </c>
      <c r="F291" s="48">
        <v>240</v>
      </c>
      <c r="G291" s="140">
        <f>G292</f>
        <v>2548153.31</v>
      </c>
    </row>
    <row r="292" spans="1:7" ht="47.25" customHeight="1">
      <c r="A292" s="47" t="s">
        <v>316</v>
      </c>
      <c r="B292" s="48" t="s">
        <v>16</v>
      </c>
      <c r="C292" s="48" t="s">
        <v>35</v>
      </c>
      <c r="D292" s="48" t="s">
        <v>43</v>
      </c>
      <c r="E292" s="48" t="str">
        <f>'[1]приложение №4'!D186</f>
        <v>91 4 05 90210</v>
      </c>
      <c r="F292" s="48">
        <v>244</v>
      </c>
      <c r="G292" s="160">
        <v>2548153.31</v>
      </c>
    </row>
    <row r="293" spans="1:7" ht="15" customHeight="1">
      <c r="A293" s="47"/>
      <c r="B293" s="48"/>
      <c r="C293" s="48"/>
      <c r="D293" s="48"/>
      <c r="E293" s="48"/>
      <c r="F293" s="48"/>
      <c r="G293" s="160"/>
    </row>
    <row r="294" spans="1:7" ht="47.25" customHeight="1">
      <c r="A294" s="47" t="s">
        <v>371</v>
      </c>
      <c r="B294" s="48" t="s">
        <v>16</v>
      </c>
      <c r="C294" s="48" t="s">
        <v>35</v>
      </c>
      <c r="D294" s="48" t="s">
        <v>43</v>
      </c>
      <c r="E294" s="48" t="s">
        <v>439</v>
      </c>
      <c r="F294" s="48"/>
      <c r="G294" s="140">
        <f>G296+G298</f>
        <v>910568.99</v>
      </c>
    </row>
    <row r="295" spans="1:7" ht="15" customHeight="1">
      <c r="A295" s="47" t="s">
        <v>6</v>
      </c>
      <c r="B295" s="48"/>
      <c r="C295" s="48"/>
      <c r="D295" s="48"/>
      <c r="E295" s="48"/>
      <c r="F295" s="48"/>
      <c r="G295" s="140"/>
    </row>
    <row r="296" spans="1:7" ht="56.25" customHeight="1">
      <c r="A296" s="47" t="s">
        <v>372</v>
      </c>
      <c r="B296" s="48" t="s">
        <v>16</v>
      </c>
      <c r="C296" s="48" t="s">
        <v>35</v>
      </c>
      <c r="D296" s="48" t="s">
        <v>43</v>
      </c>
      <c r="E296" s="48" t="s">
        <v>439</v>
      </c>
      <c r="F296" s="48">
        <v>244</v>
      </c>
      <c r="G296" s="140">
        <v>9105.69</v>
      </c>
    </row>
    <row r="297" spans="1:7" ht="4.5" customHeight="1" hidden="1">
      <c r="A297" s="47"/>
      <c r="B297" s="48"/>
      <c r="C297" s="48" t="s">
        <v>35</v>
      </c>
      <c r="D297" s="48" t="s">
        <v>43</v>
      </c>
      <c r="E297" s="48" t="s">
        <v>439</v>
      </c>
      <c r="F297" s="48"/>
      <c r="G297" s="140"/>
    </row>
    <row r="298" spans="1:7" ht="47.25" customHeight="1">
      <c r="A298" s="47" t="s">
        <v>431</v>
      </c>
      <c r="B298" s="48" t="s">
        <v>16</v>
      </c>
      <c r="C298" s="48" t="s">
        <v>35</v>
      </c>
      <c r="D298" s="48" t="s">
        <v>43</v>
      </c>
      <c r="E298" s="48" t="s">
        <v>439</v>
      </c>
      <c r="F298" s="48">
        <v>244</v>
      </c>
      <c r="G298" s="140">
        <v>901463.3</v>
      </c>
    </row>
    <row r="299" spans="1:7" ht="18.75" customHeight="1">
      <c r="A299" s="47"/>
      <c r="B299" s="48"/>
      <c r="C299" s="48"/>
      <c r="D299" s="48"/>
      <c r="E299" s="48"/>
      <c r="F299" s="48"/>
      <c r="G299" s="160"/>
    </row>
    <row r="300" spans="1:7" s="107" customFormat="1" ht="19.5" customHeight="1">
      <c r="A300" s="148" t="s">
        <v>379</v>
      </c>
      <c r="B300" s="49" t="s">
        <v>16</v>
      </c>
      <c r="C300" s="49" t="s">
        <v>35</v>
      </c>
      <c r="D300" s="49" t="s">
        <v>35</v>
      </c>
      <c r="E300" s="49"/>
      <c r="F300" s="49"/>
      <c r="G300" s="149">
        <f>G301+G308</f>
        <v>1031132.85</v>
      </c>
    </row>
    <row r="301" spans="1:7" ht="42" customHeight="1" hidden="1">
      <c r="A301" s="47" t="s">
        <v>382</v>
      </c>
      <c r="B301" s="48" t="s">
        <v>16</v>
      </c>
      <c r="C301" s="48" t="s">
        <v>35</v>
      </c>
      <c r="D301" s="48" t="s">
        <v>35</v>
      </c>
      <c r="E301" s="48" t="s">
        <v>381</v>
      </c>
      <c r="F301" s="48"/>
      <c r="G301" s="140">
        <f>G303+G306</f>
        <v>0</v>
      </c>
    </row>
    <row r="302" spans="1:7" ht="20.25" customHeight="1" hidden="1">
      <c r="A302" s="47" t="s">
        <v>6</v>
      </c>
      <c r="B302" s="48"/>
      <c r="C302" s="48"/>
      <c r="D302" s="48"/>
      <c r="E302" s="48"/>
      <c r="F302" s="48"/>
      <c r="G302" s="140"/>
    </row>
    <row r="303" spans="1:7" ht="53.25" customHeight="1" hidden="1">
      <c r="A303" s="47" t="s">
        <v>383</v>
      </c>
      <c r="B303" s="48" t="s">
        <v>16</v>
      </c>
      <c r="C303" s="48" t="s">
        <v>35</v>
      </c>
      <c r="D303" s="48" t="s">
        <v>35</v>
      </c>
      <c r="E303" s="48" t="s">
        <v>381</v>
      </c>
      <c r="F303" s="48">
        <v>244</v>
      </c>
      <c r="G303" s="48">
        <v>0</v>
      </c>
    </row>
    <row r="304" spans="1:7" ht="63" hidden="1">
      <c r="A304" s="47" t="s">
        <v>328</v>
      </c>
      <c r="B304" s="48" t="s">
        <v>16</v>
      </c>
      <c r="C304" s="48" t="s">
        <v>35</v>
      </c>
      <c r="D304" s="48" t="s">
        <v>35</v>
      </c>
      <c r="E304" s="48" t="s">
        <v>380</v>
      </c>
      <c r="F304" s="48"/>
      <c r="G304" s="140">
        <f>G305</f>
        <v>0</v>
      </c>
    </row>
    <row r="305" spans="1:7" ht="47.25" hidden="1">
      <c r="A305" s="47" t="s">
        <v>316</v>
      </c>
      <c r="B305" s="48" t="s">
        <v>16</v>
      </c>
      <c r="C305" s="48" t="s">
        <v>35</v>
      </c>
      <c r="D305" s="48" t="s">
        <v>35</v>
      </c>
      <c r="E305" s="48" t="s">
        <v>380</v>
      </c>
      <c r="F305" s="48">
        <v>244</v>
      </c>
      <c r="G305" s="140">
        <v>0</v>
      </c>
    </row>
    <row r="306" spans="1:7" ht="55.5" customHeight="1" hidden="1">
      <c r="A306" s="47" t="s">
        <v>384</v>
      </c>
      <c r="B306" s="48" t="s">
        <v>16</v>
      </c>
      <c r="C306" s="48" t="s">
        <v>35</v>
      </c>
      <c r="D306" s="48" t="s">
        <v>35</v>
      </c>
      <c r="E306" s="48" t="s">
        <v>381</v>
      </c>
      <c r="F306" s="48">
        <v>244</v>
      </c>
      <c r="G306" s="48">
        <v>0</v>
      </c>
    </row>
    <row r="307" spans="1:7" ht="18" customHeight="1">
      <c r="A307" s="47"/>
      <c r="B307" s="48"/>
      <c r="C307" s="48"/>
      <c r="D307" s="48"/>
      <c r="E307" s="48"/>
      <c r="F307" s="48"/>
      <c r="G307" s="48"/>
    </row>
    <row r="308" spans="1:7" ht="30.75" customHeight="1">
      <c r="A308" s="46" t="s">
        <v>385</v>
      </c>
      <c r="B308" s="48" t="s">
        <v>16</v>
      </c>
      <c r="C308" s="48" t="s">
        <v>35</v>
      </c>
      <c r="D308" s="48" t="s">
        <v>35</v>
      </c>
      <c r="E308" s="48" t="s">
        <v>380</v>
      </c>
      <c r="F308" s="48"/>
      <c r="G308" s="140">
        <f>G310</f>
        <v>1031132.85</v>
      </c>
    </row>
    <row r="309" spans="1:7" ht="36" customHeight="1" hidden="1">
      <c r="A309" s="47" t="s">
        <v>231</v>
      </c>
      <c r="B309" s="48" t="s">
        <v>16</v>
      </c>
      <c r="C309" s="48" t="s">
        <v>35</v>
      </c>
      <c r="D309" s="48" t="s">
        <v>35</v>
      </c>
      <c r="E309" s="48" t="s">
        <v>380</v>
      </c>
      <c r="F309" s="48">
        <v>800</v>
      </c>
      <c r="G309" s="140">
        <f>SUM(G310)</f>
        <v>1031132.85</v>
      </c>
    </row>
    <row r="310" spans="1:7" ht="68.25" customHeight="1">
      <c r="A310" s="47" t="s">
        <v>316</v>
      </c>
      <c r="B310" s="48" t="s">
        <v>16</v>
      </c>
      <c r="C310" s="48" t="s">
        <v>35</v>
      </c>
      <c r="D310" s="48" t="s">
        <v>35</v>
      </c>
      <c r="E310" s="48" t="s">
        <v>380</v>
      </c>
      <c r="F310" s="48">
        <v>244</v>
      </c>
      <c r="G310" s="140">
        <v>1031132.85</v>
      </c>
    </row>
    <row r="311" spans="1:7" ht="38.25" customHeight="1">
      <c r="A311" s="47" t="s">
        <v>137</v>
      </c>
      <c r="B311" s="109" t="s">
        <v>294</v>
      </c>
      <c r="C311" s="48"/>
      <c r="D311" s="48"/>
      <c r="E311" s="48"/>
      <c r="F311" s="48"/>
      <c r="G311" s="140">
        <f>G312</f>
        <v>13128.2</v>
      </c>
    </row>
    <row r="312" spans="1:7" ht="31.5">
      <c r="A312" s="47" t="s">
        <v>295</v>
      </c>
      <c r="B312" s="109" t="s">
        <v>294</v>
      </c>
      <c r="C312" s="48">
        <v>13</v>
      </c>
      <c r="D312" s="48" t="s">
        <v>19</v>
      </c>
      <c r="E312" s="48"/>
      <c r="F312" s="48"/>
      <c r="G312" s="140">
        <f>G313</f>
        <v>13128.2</v>
      </c>
    </row>
    <row r="313" spans="1:7" ht="31.5">
      <c r="A313" s="47" t="s">
        <v>336</v>
      </c>
      <c r="B313" s="109" t="s">
        <v>294</v>
      </c>
      <c r="C313" s="48">
        <v>13</v>
      </c>
      <c r="D313" s="48" t="s">
        <v>19</v>
      </c>
      <c r="E313" s="48" t="s">
        <v>337</v>
      </c>
      <c r="F313" s="48"/>
      <c r="G313" s="140">
        <f>G314</f>
        <v>13128.2</v>
      </c>
    </row>
    <row r="314" spans="1:7" ht="15.75">
      <c r="A314" s="47" t="s">
        <v>338</v>
      </c>
      <c r="B314" s="109" t="s">
        <v>294</v>
      </c>
      <c r="C314" s="48">
        <v>13</v>
      </c>
      <c r="D314" s="48" t="s">
        <v>19</v>
      </c>
      <c r="E314" s="48" t="s">
        <v>337</v>
      </c>
      <c r="F314" s="48">
        <v>730</v>
      </c>
      <c r="G314" s="140">
        <f>G315</f>
        <v>13128.2</v>
      </c>
    </row>
    <row r="315" spans="1:7" ht="17.25" customHeight="1">
      <c r="A315" s="47" t="s">
        <v>339</v>
      </c>
      <c r="B315" s="109" t="s">
        <v>294</v>
      </c>
      <c r="C315" s="48">
        <v>13</v>
      </c>
      <c r="D315" s="48" t="s">
        <v>19</v>
      </c>
      <c r="E315" s="48" t="s">
        <v>337</v>
      </c>
      <c r="F315" s="48">
        <v>730</v>
      </c>
      <c r="G315" s="140">
        <v>13128.2</v>
      </c>
    </row>
    <row r="316" spans="1:7" ht="15.75" hidden="1">
      <c r="A316" s="47" t="s">
        <v>340</v>
      </c>
      <c r="B316" s="109" t="s">
        <v>294</v>
      </c>
      <c r="C316" s="48">
        <v>13</v>
      </c>
      <c r="D316" s="48" t="s">
        <v>19</v>
      </c>
      <c r="E316" s="48" t="s">
        <v>337</v>
      </c>
      <c r="F316" s="48">
        <v>730</v>
      </c>
      <c r="G316" s="140">
        <v>43299.15</v>
      </c>
    </row>
    <row r="317" spans="1:7" ht="15.75">
      <c r="A317" s="148" t="s">
        <v>42</v>
      </c>
      <c r="B317" s="49"/>
      <c r="C317" s="49"/>
      <c r="D317" s="48"/>
      <c r="E317" s="49"/>
      <c r="F317" s="140"/>
      <c r="G317" s="149">
        <f>G12+G203+G311</f>
        <v>42776495.260000005</v>
      </c>
    </row>
    <row r="318" ht="15.75">
      <c r="G318" s="108">
        <v>42776495.26</v>
      </c>
    </row>
    <row r="319" ht="15.75">
      <c r="G319" s="108">
        <f>G317-G318</f>
        <v>0</v>
      </c>
    </row>
  </sheetData>
  <sheetProtection/>
  <mergeCells count="13">
    <mergeCell ref="D10:D11"/>
    <mergeCell ref="E10:E11"/>
    <mergeCell ref="F10:F11"/>
    <mergeCell ref="B1:C1"/>
    <mergeCell ref="D1:E1"/>
    <mergeCell ref="F2:G4"/>
    <mergeCell ref="A7:G7"/>
    <mergeCell ref="A9:A11"/>
    <mergeCell ref="B9:F9"/>
    <mergeCell ref="E5:G5"/>
    <mergeCell ref="G9:G11"/>
    <mergeCell ref="B10:B11"/>
    <mergeCell ref="C10:C11"/>
  </mergeCells>
  <printOptions/>
  <pageMargins left="0.8267716535433072" right="0.11811023622047245" top="0.35433070866141736" bottom="0.15748031496062992" header="0.15748031496062992" footer="0.1968503937007874"/>
  <pageSetup fitToHeight="4" horizontalDpi="600" verticalDpi="600" orientation="portrait" paperSize="9" scale="75" r:id="rId1"/>
  <rowBreaks count="4" manualBreakCount="4">
    <brk id="104" max="6" man="1"/>
    <brk id="136" max="6" man="1"/>
    <brk id="202" max="6" man="1"/>
    <brk id="2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47.875" style="4" customWidth="1"/>
    <col min="2" max="2" width="12.625" style="3" customWidth="1"/>
    <col min="3" max="3" width="15.25390625" style="3" customWidth="1"/>
    <col min="4" max="4" width="9.75390625" style="3" hidden="1" customWidth="1"/>
    <col min="5" max="5" width="27.625" style="3" customWidth="1"/>
    <col min="6" max="6" width="16.00390625" style="4" customWidth="1"/>
    <col min="7" max="16384" width="9.125" style="4" customWidth="1"/>
  </cols>
  <sheetData>
    <row r="1" spans="1:5" ht="12.75" customHeight="1">
      <c r="A1" s="84"/>
      <c r="B1" s="118"/>
      <c r="C1" s="15"/>
      <c r="D1" s="211" t="s">
        <v>301</v>
      </c>
      <c r="E1" s="211"/>
    </row>
    <row r="2" spans="1:6" ht="45.75" customHeight="1">
      <c r="A2" s="36"/>
      <c r="B2" s="192" t="s">
        <v>396</v>
      </c>
      <c r="C2" s="192"/>
      <c r="D2" s="192"/>
      <c r="E2" s="192"/>
      <c r="F2" s="2"/>
    </row>
    <row r="3" spans="1:6" ht="12.75" customHeight="1">
      <c r="A3" s="5"/>
      <c r="B3" s="192"/>
      <c r="C3" s="192"/>
      <c r="D3" s="192"/>
      <c r="E3" s="192"/>
      <c r="F3" s="2"/>
    </row>
    <row r="4" spans="1:5" ht="12.75" customHeight="1">
      <c r="A4" s="5" t="s">
        <v>180</v>
      </c>
      <c r="B4" s="192"/>
      <c r="C4" s="192"/>
      <c r="D4" s="192"/>
      <c r="E4" s="192"/>
    </row>
    <row r="5" spans="1:5" ht="21.75" customHeight="1">
      <c r="A5" s="5"/>
      <c r="B5" s="122"/>
      <c r="C5" s="187" t="s">
        <v>444</v>
      </c>
      <c r="D5" s="187"/>
      <c r="E5" s="187"/>
    </row>
    <row r="6" spans="1:5" ht="12.75" customHeight="1">
      <c r="A6" s="5"/>
      <c r="B6" s="50"/>
      <c r="C6" s="50"/>
      <c r="D6" s="50"/>
      <c r="E6" s="50"/>
    </row>
    <row r="7" spans="1:5" ht="12.75">
      <c r="A7" s="5"/>
      <c r="B7" s="5"/>
      <c r="C7" s="6"/>
      <c r="D7" s="6"/>
      <c r="E7" s="7"/>
    </row>
    <row r="8" spans="1:5" ht="45" customHeight="1">
      <c r="A8" s="212" t="s">
        <v>419</v>
      </c>
      <c r="B8" s="212"/>
      <c r="C8" s="212"/>
      <c r="D8" s="212"/>
      <c r="E8" s="212"/>
    </row>
    <row r="9" spans="1:5" ht="15.75" customHeight="1">
      <c r="A9" s="66"/>
      <c r="B9" s="66"/>
      <c r="C9" s="66"/>
      <c r="D9" s="66"/>
      <c r="E9" s="66"/>
    </row>
    <row r="10" spans="1:5" ht="12.75">
      <c r="A10" s="7"/>
      <c r="B10" s="7"/>
      <c r="C10" s="7"/>
      <c r="D10" s="7"/>
      <c r="E10" s="98" t="s">
        <v>174</v>
      </c>
    </row>
    <row r="11" spans="1:5" ht="53.25" customHeight="1">
      <c r="A11" s="111" t="s">
        <v>10</v>
      </c>
      <c r="B11" s="111" t="s">
        <v>11</v>
      </c>
      <c r="C11" s="111" t="s">
        <v>12</v>
      </c>
      <c r="D11" s="111"/>
      <c r="E11" s="111" t="s">
        <v>303</v>
      </c>
    </row>
    <row r="12" spans="1:5" ht="34.5" customHeight="1" hidden="1">
      <c r="A12" s="114" t="s">
        <v>15</v>
      </c>
      <c r="B12" s="116" t="s">
        <v>17</v>
      </c>
      <c r="C12" s="116" t="s">
        <v>17</v>
      </c>
      <c r="D12" s="116" t="s">
        <v>18</v>
      </c>
      <c r="E12" s="115">
        <f>E13+E65+E130+E131+E135</f>
        <v>23119662.670000006</v>
      </c>
    </row>
    <row r="13" spans="1:6" ht="22.5" customHeight="1">
      <c r="A13" s="148" t="s">
        <v>74</v>
      </c>
      <c r="B13" s="49" t="s">
        <v>19</v>
      </c>
      <c r="C13" s="49"/>
      <c r="D13" s="49" t="s">
        <v>18</v>
      </c>
      <c r="E13" s="149">
        <f>'прилож №2 '!G13</f>
        <v>21103708.300000004</v>
      </c>
      <c r="F13" s="4">
        <v>15104917</v>
      </c>
    </row>
    <row r="14" spans="1:6" ht="41.25" customHeight="1">
      <c r="A14" s="46" t="s">
        <v>75</v>
      </c>
      <c r="B14" s="48" t="s">
        <v>19</v>
      </c>
      <c r="C14" s="48" t="s">
        <v>41</v>
      </c>
      <c r="D14" s="48" t="s">
        <v>18</v>
      </c>
      <c r="E14" s="140">
        <f>'прилож №2 '!G16</f>
        <v>1629485.9</v>
      </c>
      <c r="F14" s="45">
        <f>E13-F13</f>
        <v>5998791.3000000045</v>
      </c>
    </row>
    <row r="15" spans="1:5" ht="15.75" hidden="1">
      <c r="A15" s="46" t="s">
        <v>72</v>
      </c>
      <c r="B15" s="48" t="s">
        <v>19</v>
      </c>
      <c r="C15" s="48" t="s">
        <v>41</v>
      </c>
      <c r="D15" s="48" t="s">
        <v>18</v>
      </c>
      <c r="E15" s="48"/>
    </row>
    <row r="16" spans="1:5" ht="31.5" hidden="1">
      <c r="A16" s="46" t="s">
        <v>76</v>
      </c>
      <c r="B16" s="48" t="s">
        <v>19</v>
      </c>
      <c r="C16" s="48" t="s">
        <v>41</v>
      </c>
      <c r="D16" s="48" t="s">
        <v>18</v>
      </c>
      <c r="E16" s="48"/>
    </row>
    <row r="17" spans="1:5" ht="15" customHeight="1" hidden="1">
      <c r="A17" s="46" t="s">
        <v>21</v>
      </c>
      <c r="B17" s="48" t="s">
        <v>19</v>
      </c>
      <c r="C17" s="48" t="s">
        <v>41</v>
      </c>
      <c r="D17" s="48">
        <v>210</v>
      </c>
      <c r="E17" s="48"/>
    </row>
    <row r="18" spans="1:5" ht="15.75" hidden="1">
      <c r="A18" s="46" t="s">
        <v>22</v>
      </c>
      <c r="B18" s="48" t="s">
        <v>19</v>
      </c>
      <c r="C18" s="48" t="s">
        <v>41</v>
      </c>
      <c r="D18" s="48">
        <v>211</v>
      </c>
      <c r="E18" s="48"/>
    </row>
    <row r="19" spans="1:5" ht="15.75" hidden="1">
      <c r="A19" s="46" t="s">
        <v>23</v>
      </c>
      <c r="B19" s="48" t="s">
        <v>19</v>
      </c>
      <c r="C19" s="48" t="s">
        <v>41</v>
      </c>
      <c r="D19" s="48">
        <v>213</v>
      </c>
      <c r="E19" s="48"/>
    </row>
    <row r="20" spans="1:5" ht="63">
      <c r="A20" s="46" t="s">
        <v>141</v>
      </c>
      <c r="B20" s="48" t="s">
        <v>19</v>
      </c>
      <c r="C20" s="48" t="s">
        <v>43</v>
      </c>
      <c r="D20" s="48"/>
      <c r="E20" s="140">
        <f>'прилож №2 '!G26</f>
        <v>758262.97</v>
      </c>
    </row>
    <row r="21" spans="1:5" ht="58.5" customHeight="1">
      <c r="A21" s="46" t="s">
        <v>73</v>
      </c>
      <c r="B21" s="48" t="s">
        <v>19</v>
      </c>
      <c r="C21" s="48" t="s">
        <v>20</v>
      </c>
      <c r="D21" s="48" t="s">
        <v>18</v>
      </c>
      <c r="E21" s="140">
        <f>'прилож №2 '!G36</f>
        <v>17151356.810000002</v>
      </c>
    </row>
    <row r="22" spans="1:5" ht="15.75" hidden="1">
      <c r="A22" s="46" t="s">
        <v>78</v>
      </c>
      <c r="B22" s="48" t="s">
        <v>19</v>
      </c>
      <c r="C22" s="48" t="s">
        <v>20</v>
      </c>
      <c r="D22" s="48" t="s">
        <v>18</v>
      </c>
      <c r="E22" s="150"/>
    </row>
    <row r="23" spans="1:5" ht="31.5" hidden="1">
      <c r="A23" s="46" t="s">
        <v>76</v>
      </c>
      <c r="B23" s="48" t="s">
        <v>19</v>
      </c>
      <c r="C23" s="48" t="s">
        <v>20</v>
      </c>
      <c r="D23" s="48" t="s">
        <v>18</v>
      </c>
      <c r="E23" s="150"/>
    </row>
    <row r="24" spans="1:5" ht="15.75" hidden="1">
      <c r="A24" s="46" t="s">
        <v>21</v>
      </c>
      <c r="B24" s="48" t="s">
        <v>19</v>
      </c>
      <c r="C24" s="48" t="s">
        <v>20</v>
      </c>
      <c r="D24" s="48">
        <v>210</v>
      </c>
      <c r="E24" s="150"/>
    </row>
    <row r="25" spans="1:5" ht="15.75" hidden="1">
      <c r="A25" s="46" t="s">
        <v>22</v>
      </c>
      <c r="B25" s="48" t="s">
        <v>19</v>
      </c>
      <c r="C25" s="48" t="s">
        <v>20</v>
      </c>
      <c r="D25" s="48">
        <v>211</v>
      </c>
      <c r="E25" s="48"/>
    </row>
    <row r="26" spans="1:5" ht="15.75" hidden="1">
      <c r="A26" s="46" t="s">
        <v>24</v>
      </c>
      <c r="B26" s="48" t="s">
        <v>19</v>
      </c>
      <c r="C26" s="48" t="s">
        <v>20</v>
      </c>
      <c r="D26" s="48">
        <v>212</v>
      </c>
      <c r="E26" s="150"/>
    </row>
    <row r="27" spans="1:5" ht="15.75" hidden="1">
      <c r="A27" s="46" t="s">
        <v>23</v>
      </c>
      <c r="B27" s="48" t="s">
        <v>19</v>
      </c>
      <c r="C27" s="48" t="s">
        <v>20</v>
      </c>
      <c r="D27" s="48">
        <v>213</v>
      </c>
      <c r="E27" s="150"/>
    </row>
    <row r="28" spans="1:5" ht="15.75" hidden="1">
      <c r="A28" s="46" t="s">
        <v>25</v>
      </c>
      <c r="B28" s="48" t="s">
        <v>19</v>
      </c>
      <c r="C28" s="48" t="s">
        <v>20</v>
      </c>
      <c r="D28" s="48">
        <v>220</v>
      </c>
      <c r="E28" s="48"/>
    </row>
    <row r="29" spans="1:5" ht="15.75" hidden="1">
      <c r="A29" s="46" t="s">
        <v>26</v>
      </c>
      <c r="B29" s="48" t="s">
        <v>19</v>
      </c>
      <c r="C29" s="48" t="s">
        <v>20</v>
      </c>
      <c r="D29" s="48">
        <v>221</v>
      </c>
      <c r="E29" s="48"/>
    </row>
    <row r="30" spans="1:5" ht="15.75" hidden="1">
      <c r="A30" s="46" t="s">
        <v>27</v>
      </c>
      <c r="B30" s="48" t="s">
        <v>19</v>
      </c>
      <c r="C30" s="48" t="s">
        <v>20</v>
      </c>
      <c r="D30" s="48">
        <v>222</v>
      </c>
      <c r="E30" s="48"/>
    </row>
    <row r="31" spans="1:5" ht="15.75" hidden="1">
      <c r="A31" s="46" t="s">
        <v>28</v>
      </c>
      <c r="B31" s="48" t="s">
        <v>19</v>
      </c>
      <c r="C31" s="48" t="s">
        <v>20</v>
      </c>
      <c r="D31" s="48">
        <v>223</v>
      </c>
      <c r="E31" s="48"/>
    </row>
    <row r="32" spans="1:5" ht="14.25" customHeight="1" hidden="1">
      <c r="A32" s="142" t="s">
        <v>45</v>
      </c>
      <c r="B32" s="48" t="s">
        <v>19</v>
      </c>
      <c r="C32" s="48" t="s">
        <v>20</v>
      </c>
      <c r="D32" s="48">
        <v>224</v>
      </c>
      <c r="E32" s="48"/>
    </row>
    <row r="33" spans="1:5" ht="15.75" hidden="1">
      <c r="A33" s="46" t="s">
        <v>29</v>
      </c>
      <c r="B33" s="48" t="s">
        <v>19</v>
      </c>
      <c r="C33" s="48" t="s">
        <v>20</v>
      </c>
      <c r="D33" s="48">
        <v>225</v>
      </c>
      <c r="E33" s="48"/>
    </row>
    <row r="34" spans="1:5" ht="15.75" hidden="1">
      <c r="A34" s="46" t="s">
        <v>30</v>
      </c>
      <c r="B34" s="48" t="s">
        <v>19</v>
      </c>
      <c r="C34" s="48" t="s">
        <v>20</v>
      </c>
      <c r="D34" s="48">
        <v>226</v>
      </c>
      <c r="E34" s="48"/>
    </row>
    <row r="35" spans="1:7" ht="18.75" customHeight="1" hidden="1">
      <c r="A35" s="46" t="s">
        <v>31</v>
      </c>
      <c r="B35" s="48" t="s">
        <v>19</v>
      </c>
      <c r="C35" s="48" t="s">
        <v>20</v>
      </c>
      <c r="D35" s="48">
        <v>290</v>
      </c>
      <c r="E35" s="48"/>
      <c r="F35" s="213"/>
      <c r="G35" s="213"/>
    </row>
    <row r="36" spans="1:5" ht="18.75" customHeight="1" hidden="1">
      <c r="A36" s="46" t="s">
        <v>32</v>
      </c>
      <c r="B36" s="48" t="s">
        <v>19</v>
      </c>
      <c r="C36" s="48" t="s">
        <v>20</v>
      </c>
      <c r="D36" s="48">
        <v>300</v>
      </c>
      <c r="E36" s="48"/>
    </row>
    <row r="37" spans="1:5" ht="15.75" hidden="1">
      <c r="A37" s="142" t="s">
        <v>33</v>
      </c>
      <c r="B37" s="48" t="s">
        <v>19</v>
      </c>
      <c r="C37" s="48" t="s">
        <v>20</v>
      </c>
      <c r="D37" s="48">
        <v>310</v>
      </c>
      <c r="E37" s="48"/>
    </row>
    <row r="38" spans="1:5" ht="15.75" customHeight="1" hidden="1">
      <c r="A38" s="46" t="s">
        <v>34</v>
      </c>
      <c r="B38" s="48" t="s">
        <v>19</v>
      </c>
      <c r="C38" s="48" t="s">
        <v>20</v>
      </c>
      <c r="D38" s="48">
        <v>340</v>
      </c>
      <c r="E38" s="48"/>
    </row>
    <row r="39" spans="1:5" ht="56.25" customHeight="1" hidden="1">
      <c r="A39" s="46" t="s">
        <v>161</v>
      </c>
      <c r="B39" s="48" t="s">
        <v>19</v>
      </c>
      <c r="C39" s="48" t="s">
        <v>20</v>
      </c>
      <c r="D39" s="48"/>
      <c r="E39" s="140">
        <v>5000</v>
      </c>
    </row>
    <row r="40" spans="1:5" ht="63" customHeight="1">
      <c r="A40" s="46" t="s">
        <v>136</v>
      </c>
      <c r="B40" s="48" t="s">
        <v>19</v>
      </c>
      <c r="C40" s="48" t="s">
        <v>79</v>
      </c>
      <c r="D40" s="48"/>
      <c r="E40" s="140">
        <f>'прилож №2 '!G77</f>
        <v>1106908.09</v>
      </c>
    </row>
    <row r="41" spans="1:5" s="8" customFormat="1" ht="15.75" customHeight="1" hidden="1">
      <c r="A41" s="46" t="s">
        <v>115</v>
      </c>
      <c r="B41" s="48" t="s">
        <v>19</v>
      </c>
      <c r="C41" s="48">
        <v>12</v>
      </c>
      <c r="D41" s="48" t="s">
        <v>18</v>
      </c>
      <c r="E41" s="48"/>
    </row>
    <row r="42" spans="1:5" s="8" customFormat="1" ht="24.75" customHeight="1" hidden="1">
      <c r="A42" s="46" t="s">
        <v>116</v>
      </c>
      <c r="B42" s="48" t="s">
        <v>19</v>
      </c>
      <c r="C42" s="48">
        <v>12</v>
      </c>
      <c r="D42" s="48" t="s">
        <v>18</v>
      </c>
      <c r="E42" s="48"/>
    </row>
    <row r="43" spans="1:5" s="8" customFormat="1" ht="15.75" customHeight="1" hidden="1">
      <c r="A43" s="46" t="s">
        <v>31</v>
      </c>
      <c r="B43" s="48" t="s">
        <v>19</v>
      </c>
      <c r="C43" s="48">
        <v>12</v>
      </c>
      <c r="D43" s="48" t="s">
        <v>18</v>
      </c>
      <c r="E43" s="48"/>
    </row>
    <row r="44" spans="1:5" ht="15.75" customHeight="1" hidden="1">
      <c r="A44" s="46" t="s">
        <v>31</v>
      </c>
      <c r="B44" s="48" t="s">
        <v>19</v>
      </c>
      <c r="C44" s="48">
        <v>12</v>
      </c>
      <c r="D44" s="48">
        <v>290</v>
      </c>
      <c r="E44" s="48"/>
    </row>
    <row r="45" spans="1:5" ht="15.75" customHeight="1" hidden="1">
      <c r="A45" s="46"/>
      <c r="B45" s="48"/>
      <c r="C45" s="48"/>
      <c r="D45" s="48"/>
      <c r="E45" s="48"/>
    </row>
    <row r="46" spans="1:5" s="8" customFormat="1" ht="25.5" customHeight="1" hidden="1">
      <c r="A46" s="46" t="s">
        <v>118</v>
      </c>
      <c r="B46" s="48" t="s">
        <v>19</v>
      </c>
      <c r="C46" s="48">
        <v>11</v>
      </c>
      <c r="D46" s="48" t="s">
        <v>18</v>
      </c>
      <c r="E46" s="48"/>
    </row>
    <row r="47" spans="1:5" s="8" customFormat="1" ht="19.5" customHeight="1" hidden="1">
      <c r="A47" s="46" t="s">
        <v>31</v>
      </c>
      <c r="B47" s="48" t="s">
        <v>19</v>
      </c>
      <c r="C47" s="48">
        <v>11</v>
      </c>
      <c r="D47" s="48" t="s">
        <v>18</v>
      </c>
      <c r="E47" s="48"/>
    </row>
    <row r="48" spans="1:5" ht="15.75" customHeight="1" hidden="1">
      <c r="A48" s="46" t="s">
        <v>139</v>
      </c>
      <c r="B48" s="48" t="s">
        <v>19</v>
      </c>
      <c r="C48" s="48">
        <v>11</v>
      </c>
      <c r="D48" s="48"/>
      <c r="E48" s="140">
        <v>0</v>
      </c>
    </row>
    <row r="49" spans="1:5" ht="1.5" customHeight="1" hidden="1">
      <c r="A49" s="46" t="s">
        <v>120</v>
      </c>
      <c r="B49" s="48" t="s">
        <v>19</v>
      </c>
      <c r="C49" s="48" t="s">
        <v>119</v>
      </c>
      <c r="D49" s="48" t="s">
        <v>18</v>
      </c>
      <c r="E49" s="48"/>
    </row>
    <row r="50" spans="1:5" ht="24.75" customHeight="1" hidden="1">
      <c r="A50" s="46" t="s">
        <v>76</v>
      </c>
      <c r="B50" s="48" t="s">
        <v>19</v>
      </c>
      <c r="C50" s="48" t="s">
        <v>119</v>
      </c>
      <c r="D50" s="48" t="s">
        <v>18</v>
      </c>
      <c r="E50" s="48"/>
    </row>
    <row r="51" spans="1:5" ht="15.75" customHeight="1" hidden="1">
      <c r="A51" s="46" t="s">
        <v>25</v>
      </c>
      <c r="B51" s="48" t="s">
        <v>19</v>
      </c>
      <c r="C51" s="48" t="s">
        <v>119</v>
      </c>
      <c r="D51" s="48">
        <v>200</v>
      </c>
      <c r="E51" s="48"/>
    </row>
    <row r="52" spans="1:5" ht="12" customHeight="1" hidden="1">
      <c r="A52" s="46" t="s">
        <v>27</v>
      </c>
      <c r="B52" s="48" t="s">
        <v>19</v>
      </c>
      <c r="C52" s="48" t="s">
        <v>119</v>
      </c>
      <c r="D52" s="48">
        <v>222</v>
      </c>
      <c r="E52" s="48"/>
    </row>
    <row r="53" spans="1:5" ht="13.5" customHeight="1" hidden="1">
      <c r="A53" s="46" t="s">
        <v>30</v>
      </c>
      <c r="B53" s="48" t="s">
        <v>19</v>
      </c>
      <c r="C53" s="48" t="s">
        <v>119</v>
      </c>
      <c r="D53" s="48">
        <v>226</v>
      </c>
      <c r="E53" s="48"/>
    </row>
    <row r="54" spans="1:5" ht="15.75" customHeight="1" hidden="1">
      <c r="A54" s="46" t="s">
        <v>31</v>
      </c>
      <c r="B54" s="48" t="s">
        <v>19</v>
      </c>
      <c r="C54" s="48" t="s">
        <v>119</v>
      </c>
      <c r="D54" s="48">
        <v>290</v>
      </c>
      <c r="E54" s="48"/>
    </row>
    <row r="55" spans="1:5" ht="15.75" customHeight="1" hidden="1">
      <c r="A55" s="46" t="s">
        <v>32</v>
      </c>
      <c r="B55" s="48" t="s">
        <v>19</v>
      </c>
      <c r="C55" s="48" t="s">
        <v>119</v>
      </c>
      <c r="D55" s="48">
        <v>300</v>
      </c>
      <c r="E55" s="48"/>
    </row>
    <row r="56" spans="1:5" ht="36" customHeight="1">
      <c r="A56" s="55" t="s">
        <v>421</v>
      </c>
      <c r="B56" s="48" t="s">
        <v>19</v>
      </c>
      <c r="C56" s="48" t="s">
        <v>119</v>
      </c>
      <c r="D56" s="48">
        <v>340</v>
      </c>
      <c r="E56" s="140">
        <f>'прилож №2 '!G84</f>
        <v>456994.53</v>
      </c>
    </row>
    <row r="57" spans="1:5" ht="21.75" customHeight="1">
      <c r="A57" s="46" t="s">
        <v>271</v>
      </c>
      <c r="B57" s="48" t="s">
        <v>19</v>
      </c>
      <c r="C57" s="48">
        <v>13</v>
      </c>
      <c r="D57" s="48"/>
      <c r="E57" s="140">
        <f>'прилож №2 '!G97</f>
        <v>700</v>
      </c>
    </row>
    <row r="58" spans="1:5" ht="45.75" customHeight="1" hidden="1">
      <c r="A58" s="169" t="s">
        <v>281</v>
      </c>
      <c r="B58" s="49" t="s">
        <v>43</v>
      </c>
      <c r="C58" s="49"/>
      <c r="D58" s="48"/>
      <c r="E58" s="140" t="e">
        <f>E59</f>
        <v>#REF!</v>
      </c>
    </row>
    <row r="59" spans="1:5" ht="46.5" customHeight="1" hidden="1">
      <c r="A59" s="151" t="s">
        <v>282</v>
      </c>
      <c r="B59" s="48" t="s">
        <v>43</v>
      </c>
      <c r="C59" s="48">
        <v>14</v>
      </c>
      <c r="D59" s="48"/>
      <c r="E59" s="140" t="e">
        <f>#REF!</f>
        <v>#REF!</v>
      </c>
    </row>
    <row r="60" spans="1:5" ht="41.25" customHeight="1" hidden="1">
      <c r="A60" s="151" t="s">
        <v>281</v>
      </c>
      <c r="B60" s="48" t="s">
        <v>43</v>
      </c>
      <c r="C60" s="48"/>
      <c r="D60" s="48"/>
      <c r="E60" s="140"/>
    </row>
    <row r="61" spans="1:5" ht="32.25" customHeight="1">
      <c r="A61" s="179" t="s">
        <v>430</v>
      </c>
      <c r="B61" s="49" t="s">
        <v>43</v>
      </c>
      <c r="C61" s="49"/>
      <c r="D61" s="49"/>
      <c r="E61" s="149">
        <f>E62+E63</f>
        <v>10000</v>
      </c>
    </row>
    <row r="62" spans="1:5" ht="54.75" customHeight="1">
      <c r="A62" s="151" t="s">
        <v>392</v>
      </c>
      <c r="B62" s="48" t="s">
        <v>43</v>
      </c>
      <c r="C62" s="48" t="s">
        <v>163</v>
      </c>
      <c r="D62" s="48"/>
      <c r="E62" s="140">
        <f>'прилож №2 '!G103</f>
        <v>5000</v>
      </c>
    </row>
    <row r="63" spans="1:5" ht="46.5" customHeight="1">
      <c r="A63" s="151" t="s">
        <v>282</v>
      </c>
      <c r="B63" s="48" t="s">
        <v>43</v>
      </c>
      <c r="C63" s="48">
        <v>14</v>
      </c>
      <c r="D63" s="48"/>
      <c r="E63" s="140">
        <f>'прилож №2 '!G107</f>
        <v>5000</v>
      </c>
    </row>
    <row r="64" spans="1:5" ht="21" customHeight="1">
      <c r="A64" s="148" t="s">
        <v>173</v>
      </c>
      <c r="B64" s="49" t="s">
        <v>20</v>
      </c>
      <c r="C64" s="49"/>
      <c r="D64" s="49"/>
      <c r="E64" s="149">
        <f>SUM(E65:E67)</f>
        <v>8258025.28</v>
      </c>
    </row>
    <row r="65" spans="1:5" ht="25.5" customHeight="1">
      <c r="A65" s="46" t="s">
        <v>170</v>
      </c>
      <c r="B65" s="48" t="s">
        <v>20</v>
      </c>
      <c r="C65" s="48" t="s">
        <v>19</v>
      </c>
      <c r="D65" s="48"/>
      <c r="E65" s="140">
        <f>'прилож №2 '!G110</f>
        <v>67300</v>
      </c>
    </row>
    <row r="66" spans="1:5" ht="24" customHeight="1">
      <c r="A66" s="46" t="s">
        <v>190</v>
      </c>
      <c r="B66" s="48" t="s">
        <v>20</v>
      </c>
      <c r="C66" s="48" t="s">
        <v>163</v>
      </c>
      <c r="D66" s="48"/>
      <c r="E66" s="140">
        <f>'прилож №2 '!G121+'прилож №2 '!G205</f>
        <v>7245522.75</v>
      </c>
    </row>
    <row r="67" spans="1:5" ht="31.5">
      <c r="A67" s="46" t="s">
        <v>200</v>
      </c>
      <c r="B67" s="48" t="s">
        <v>20</v>
      </c>
      <c r="C67" s="48">
        <v>12</v>
      </c>
      <c r="D67" s="48"/>
      <c r="E67" s="140">
        <f>'прилож №2 '!G126</f>
        <v>945202.53</v>
      </c>
    </row>
    <row r="68" spans="1:5" ht="33.75" customHeight="1">
      <c r="A68" s="148" t="s">
        <v>40</v>
      </c>
      <c r="B68" s="49" t="s">
        <v>35</v>
      </c>
      <c r="C68" s="49"/>
      <c r="D68" s="48"/>
      <c r="E68" s="149">
        <f>E70+E82+E127+E128</f>
        <v>11343229.11</v>
      </c>
    </row>
    <row r="69" spans="1:5" ht="63" hidden="1">
      <c r="A69" s="161" t="s">
        <v>39</v>
      </c>
      <c r="B69" s="49" t="s">
        <v>35</v>
      </c>
      <c r="C69" s="49" t="s">
        <v>17</v>
      </c>
      <c r="D69" s="49" t="s">
        <v>18</v>
      </c>
      <c r="E69" s="149">
        <f>E70+E82+E127</f>
        <v>10312096.26</v>
      </c>
    </row>
    <row r="70" spans="1:5" ht="22.5" customHeight="1">
      <c r="A70" s="46" t="s">
        <v>143</v>
      </c>
      <c r="B70" s="48" t="s">
        <v>35</v>
      </c>
      <c r="C70" s="48" t="s">
        <v>19</v>
      </c>
      <c r="D70" s="48" t="s">
        <v>18</v>
      </c>
      <c r="E70" s="162">
        <f>'прилож №2 '!G218+'прилож №2 '!G146</f>
        <v>55135.35</v>
      </c>
    </row>
    <row r="71" spans="1:5" ht="15.75" hidden="1">
      <c r="A71" s="46"/>
      <c r="B71" s="48"/>
      <c r="C71" s="48"/>
      <c r="D71" s="48"/>
      <c r="E71" s="159"/>
    </row>
    <row r="72" spans="1:5" ht="15.75" hidden="1">
      <c r="A72" s="46" t="s">
        <v>85</v>
      </c>
      <c r="B72" s="48" t="s">
        <v>35</v>
      </c>
      <c r="C72" s="48" t="s">
        <v>19</v>
      </c>
      <c r="D72" s="48" t="s">
        <v>18</v>
      </c>
      <c r="E72" s="48"/>
    </row>
    <row r="73" spans="1:5" ht="31.5" hidden="1">
      <c r="A73" s="46" t="s">
        <v>76</v>
      </c>
      <c r="B73" s="48" t="s">
        <v>35</v>
      </c>
      <c r="C73" s="48" t="s">
        <v>19</v>
      </c>
      <c r="D73" s="48" t="s">
        <v>18</v>
      </c>
      <c r="E73" s="48"/>
    </row>
    <row r="74" spans="1:5" ht="15.75" hidden="1">
      <c r="A74" s="46" t="s">
        <v>25</v>
      </c>
      <c r="B74" s="48" t="s">
        <v>35</v>
      </c>
      <c r="C74" s="48" t="s">
        <v>19</v>
      </c>
      <c r="D74" s="48">
        <v>200</v>
      </c>
      <c r="E74" s="48"/>
    </row>
    <row r="75" spans="1:5" ht="15.75" hidden="1">
      <c r="A75" s="46" t="s">
        <v>27</v>
      </c>
      <c r="B75" s="48" t="s">
        <v>35</v>
      </c>
      <c r="C75" s="48" t="s">
        <v>19</v>
      </c>
      <c r="D75" s="48">
        <v>222</v>
      </c>
      <c r="E75" s="48"/>
    </row>
    <row r="76" spans="1:5" ht="15.75" hidden="1">
      <c r="A76" s="142" t="s">
        <v>45</v>
      </c>
      <c r="B76" s="48" t="s">
        <v>35</v>
      </c>
      <c r="C76" s="48" t="s">
        <v>19</v>
      </c>
      <c r="D76" s="48">
        <v>224</v>
      </c>
      <c r="E76" s="48"/>
    </row>
    <row r="77" spans="1:5" ht="15.75" hidden="1">
      <c r="A77" s="46" t="s">
        <v>29</v>
      </c>
      <c r="B77" s="48" t="s">
        <v>35</v>
      </c>
      <c r="C77" s="48" t="s">
        <v>19</v>
      </c>
      <c r="D77" s="48">
        <v>225</v>
      </c>
      <c r="E77" s="48"/>
    </row>
    <row r="78" spans="1:5" ht="15.75" hidden="1">
      <c r="A78" s="46" t="s">
        <v>30</v>
      </c>
      <c r="B78" s="48" t="s">
        <v>35</v>
      </c>
      <c r="C78" s="48" t="s">
        <v>19</v>
      </c>
      <c r="D78" s="48">
        <v>226</v>
      </c>
      <c r="E78" s="48"/>
    </row>
    <row r="79" spans="1:5" ht="15.75" hidden="1">
      <c r="A79" s="46" t="s">
        <v>32</v>
      </c>
      <c r="B79" s="48" t="s">
        <v>35</v>
      </c>
      <c r="C79" s="48" t="s">
        <v>19</v>
      </c>
      <c r="D79" s="48">
        <v>300</v>
      </c>
      <c r="E79" s="48"/>
    </row>
    <row r="80" spans="1:5" ht="15.75" hidden="1">
      <c r="A80" s="46" t="s">
        <v>33</v>
      </c>
      <c r="B80" s="48" t="s">
        <v>35</v>
      </c>
      <c r="C80" s="48" t="s">
        <v>19</v>
      </c>
      <c r="D80" s="48">
        <v>310</v>
      </c>
      <c r="E80" s="48"/>
    </row>
    <row r="81" spans="1:5" ht="15.75" hidden="1">
      <c r="A81" s="46" t="s">
        <v>37</v>
      </c>
      <c r="B81" s="48" t="s">
        <v>35</v>
      </c>
      <c r="C81" s="48" t="s">
        <v>19</v>
      </c>
      <c r="D81" s="48">
        <v>340</v>
      </c>
      <c r="E81" s="48"/>
    </row>
    <row r="82" spans="1:5" ht="23.25" customHeight="1">
      <c r="A82" s="163" t="s">
        <v>138</v>
      </c>
      <c r="B82" s="164" t="s">
        <v>35</v>
      </c>
      <c r="C82" s="164" t="s">
        <v>41</v>
      </c>
      <c r="D82" s="164" t="s">
        <v>18</v>
      </c>
      <c r="E82" s="162">
        <f>'прилож №2 '!G249</f>
        <v>6798238.61</v>
      </c>
    </row>
    <row r="83" spans="1:5" ht="15.75" hidden="1">
      <c r="A83" s="46"/>
      <c r="B83" s="48"/>
      <c r="C83" s="48"/>
      <c r="D83" s="48"/>
      <c r="E83" s="159"/>
    </row>
    <row r="84" spans="1:5" ht="31.5" hidden="1">
      <c r="A84" s="46" t="s">
        <v>112</v>
      </c>
      <c r="B84" s="48" t="s">
        <v>35</v>
      </c>
      <c r="C84" s="48" t="s">
        <v>41</v>
      </c>
      <c r="D84" s="48" t="s">
        <v>18</v>
      </c>
      <c r="E84" s="159"/>
    </row>
    <row r="85" spans="1:5" ht="31.5" hidden="1">
      <c r="A85" s="46" t="s">
        <v>88</v>
      </c>
      <c r="B85" s="48" t="s">
        <v>35</v>
      </c>
      <c r="C85" s="48" t="s">
        <v>41</v>
      </c>
      <c r="D85" s="48" t="s">
        <v>18</v>
      </c>
      <c r="E85" s="159"/>
    </row>
    <row r="86" spans="1:5" ht="15.75" hidden="1">
      <c r="A86" s="46" t="s">
        <v>87</v>
      </c>
      <c r="B86" s="48" t="s">
        <v>35</v>
      </c>
      <c r="C86" s="48" t="s">
        <v>41</v>
      </c>
      <c r="D86" s="48" t="s">
        <v>18</v>
      </c>
      <c r="E86" s="165"/>
    </row>
    <row r="87" spans="1:5" ht="15.75" hidden="1">
      <c r="A87" s="46" t="s">
        <v>25</v>
      </c>
      <c r="B87" s="48" t="s">
        <v>35</v>
      </c>
      <c r="C87" s="48" t="s">
        <v>41</v>
      </c>
      <c r="D87" s="48">
        <v>200</v>
      </c>
      <c r="E87" s="159"/>
    </row>
    <row r="88" spans="1:5" ht="15.75" hidden="1">
      <c r="A88" s="46" t="s">
        <v>29</v>
      </c>
      <c r="B88" s="48" t="s">
        <v>35</v>
      </c>
      <c r="C88" s="48" t="s">
        <v>41</v>
      </c>
      <c r="D88" s="166">
        <v>225</v>
      </c>
      <c r="E88" s="165"/>
    </row>
    <row r="89" spans="1:5" ht="15.75" hidden="1">
      <c r="A89" s="46" t="s">
        <v>32</v>
      </c>
      <c r="B89" s="48" t="s">
        <v>35</v>
      </c>
      <c r="C89" s="48" t="s">
        <v>41</v>
      </c>
      <c r="D89" s="166">
        <v>300</v>
      </c>
      <c r="E89" s="165"/>
    </row>
    <row r="90" spans="1:5" ht="15.75" hidden="1">
      <c r="A90" s="46" t="s">
        <v>33</v>
      </c>
      <c r="B90" s="48" t="s">
        <v>35</v>
      </c>
      <c r="C90" s="48" t="s">
        <v>41</v>
      </c>
      <c r="D90" s="166">
        <v>310</v>
      </c>
      <c r="E90" s="165"/>
    </row>
    <row r="91" spans="1:5" ht="15.75" hidden="1">
      <c r="A91" s="46"/>
      <c r="B91" s="166"/>
      <c r="C91" s="166"/>
      <c r="D91" s="166"/>
      <c r="E91" s="165"/>
    </row>
    <row r="92" spans="1:5" ht="47.25" hidden="1">
      <c r="A92" s="46" t="s">
        <v>113</v>
      </c>
      <c r="B92" s="48" t="s">
        <v>35</v>
      </c>
      <c r="C92" s="48" t="s">
        <v>41</v>
      </c>
      <c r="D92" s="48" t="s">
        <v>18</v>
      </c>
      <c r="E92" s="165"/>
    </row>
    <row r="93" spans="1:5" ht="15.75" hidden="1">
      <c r="A93" s="46" t="s">
        <v>87</v>
      </c>
      <c r="B93" s="48" t="s">
        <v>35</v>
      </c>
      <c r="C93" s="48" t="s">
        <v>41</v>
      </c>
      <c r="D93" s="48" t="s">
        <v>18</v>
      </c>
      <c r="E93" s="165"/>
    </row>
    <row r="94" spans="1:5" ht="15.75" hidden="1">
      <c r="A94" s="46" t="s">
        <v>25</v>
      </c>
      <c r="B94" s="48" t="s">
        <v>35</v>
      </c>
      <c r="C94" s="48" t="s">
        <v>41</v>
      </c>
      <c r="D94" s="48">
        <v>200</v>
      </c>
      <c r="E94" s="159"/>
    </row>
    <row r="95" spans="1:5" ht="15.75" hidden="1">
      <c r="A95" s="46" t="s">
        <v>29</v>
      </c>
      <c r="B95" s="48" t="s">
        <v>35</v>
      </c>
      <c r="C95" s="48" t="s">
        <v>41</v>
      </c>
      <c r="D95" s="166">
        <v>225</v>
      </c>
      <c r="E95" s="165"/>
    </row>
    <row r="96" spans="1:5" ht="15.75" hidden="1">
      <c r="A96" s="46" t="s">
        <v>32</v>
      </c>
      <c r="B96" s="48" t="s">
        <v>35</v>
      </c>
      <c r="C96" s="48" t="s">
        <v>41</v>
      </c>
      <c r="D96" s="166">
        <v>300</v>
      </c>
      <c r="E96" s="165"/>
    </row>
    <row r="97" spans="1:5" ht="15.75" hidden="1">
      <c r="A97" s="46" t="s">
        <v>33</v>
      </c>
      <c r="B97" s="48" t="s">
        <v>35</v>
      </c>
      <c r="C97" s="48" t="s">
        <v>41</v>
      </c>
      <c r="D97" s="166">
        <v>310</v>
      </c>
      <c r="E97" s="165"/>
    </row>
    <row r="98" spans="1:5" ht="15.75" hidden="1">
      <c r="A98" s="205" t="s">
        <v>127</v>
      </c>
      <c r="B98" s="206"/>
      <c r="C98" s="206"/>
      <c r="D98" s="207"/>
      <c r="E98" s="165"/>
    </row>
    <row r="99" spans="1:5" ht="15.75" hidden="1">
      <c r="A99" s="46" t="s">
        <v>128</v>
      </c>
      <c r="B99" s="48" t="s">
        <v>35</v>
      </c>
      <c r="C99" s="48" t="s">
        <v>41</v>
      </c>
      <c r="D99" s="48" t="s">
        <v>18</v>
      </c>
      <c r="E99" s="165"/>
    </row>
    <row r="100" spans="1:5" ht="15.75" hidden="1">
      <c r="A100" s="46" t="s">
        <v>87</v>
      </c>
      <c r="B100" s="48" t="s">
        <v>35</v>
      </c>
      <c r="C100" s="48" t="s">
        <v>41</v>
      </c>
      <c r="D100" s="48" t="s">
        <v>18</v>
      </c>
      <c r="E100" s="165"/>
    </row>
    <row r="101" spans="1:5" ht="15.75" hidden="1">
      <c r="A101" s="46" t="s">
        <v>32</v>
      </c>
      <c r="B101" s="48" t="s">
        <v>35</v>
      </c>
      <c r="C101" s="48" t="s">
        <v>41</v>
      </c>
      <c r="D101" s="48">
        <v>300</v>
      </c>
      <c r="E101" s="165"/>
    </row>
    <row r="102" spans="1:5" ht="15.75" hidden="1">
      <c r="A102" s="46" t="s">
        <v>33</v>
      </c>
      <c r="B102" s="48" t="s">
        <v>35</v>
      </c>
      <c r="C102" s="48" t="s">
        <v>41</v>
      </c>
      <c r="D102" s="48">
        <v>310</v>
      </c>
      <c r="E102" s="165"/>
    </row>
    <row r="103" spans="1:5" ht="15.75" hidden="1">
      <c r="A103" s="46"/>
      <c r="B103" s="48"/>
      <c r="C103" s="48"/>
      <c r="D103" s="166"/>
      <c r="E103" s="165"/>
    </row>
    <row r="104" spans="1:5" ht="31.5" hidden="1">
      <c r="A104" s="46" t="s">
        <v>44</v>
      </c>
      <c r="B104" s="48" t="s">
        <v>35</v>
      </c>
      <c r="C104" s="48" t="s">
        <v>41</v>
      </c>
      <c r="D104" s="48" t="s">
        <v>18</v>
      </c>
      <c r="E104" s="159"/>
    </row>
    <row r="105" spans="1:5" ht="31.5" hidden="1">
      <c r="A105" s="46" t="s">
        <v>76</v>
      </c>
      <c r="B105" s="48" t="s">
        <v>35</v>
      </c>
      <c r="C105" s="48" t="s">
        <v>41</v>
      </c>
      <c r="D105" s="48" t="s">
        <v>18</v>
      </c>
      <c r="E105" s="159"/>
    </row>
    <row r="106" spans="1:5" ht="15.75" hidden="1">
      <c r="A106" s="46" t="s">
        <v>25</v>
      </c>
      <c r="B106" s="48" t="s">
        <v>35</v>
      </c>
      <c r="C106" s="48" t="s">
        <v>41</v>
      </c>
      <c r="D106" s="48">
        <v>220</v>
      </c>
      <c r="E106" s="159"/>
    </row>
    <row r="107" spans="1:5" ht="15.75" hidden="1">
      <c r="A107" s="46" t="s">
        <v>29</v>
      </c>
      <c r="B107" s="48" t="s">
        <v>35</v>
      </c>
      <c r="C107" s="48" t="s">
        <v>41</v>
      </c>
      <c r="D107" s="48">
        <v>225</v>
      </c>
      <c r="E107" s="48"/>
    </row>
    <row r="108" spans="1:5" ht="15.75" hidden="1">
      <c r="A108" s="46" t="s">
        <v>32</v>
      </c>
      <c r="B108" s="48" t="s">
        <v>35</v>
      </c>
      <c r="C108" s="48" t="s">
        <v>41</v>
      </c>
      <c r="D108" s="48">
        <v>300</v>
      </c>
      <c r="E108" s="48"/>
    </row>
    <row r="109" spans="1:5" ht="15.75" hidden="1">
      <c r="A109" s="46" t="s">
        <v>33</v>
      </c>
      <c r="B109" s="48" t="s">
        <v>35</v>
      </c>
      <c r="C109" s="48" t="s">
        <v>41</v>
      </c>
      <c r="D109" s="48">
        <v>310</v>
      </c>
      <c r="E109" s="48"/>
    </row>
    <row r="110" spans="1:5" ht="15.75" hidden="1">
      <c r="A110" s="46" t="s">
        <v>37</v>
      </c>
      <c r="B110" s="48" t="s">
        <v>35</v>
      </c>
      <c r="C110" s="48" t="s">
        <v>41</v>
      </c>
      <c r="D110" s="48">
        <v>340</v>
      </c>
      <c r="E110" s="48"/>
    </row>
    <row r="111" spans="1:5" ht="15.75" hidden="1">
      <c r="A111" s="46"/>
      <c r="B111" s="48"/>
      <c r="C111" s="48"/>
      <c r="D111" s="48"/>
      <c r="E111" s="48"/>
    </row>
    <row r="112" spans="1:5" ht="15.75" hidden="1">
      <c r="A112" s="205" t="s">
        <v>132</v>
      </c>
      <c r="B112" s="206"/>
      <c r="C112" s="206"/>
      <c r="D112" s="207"/>
      <c r="E112" s="48"/>
    </row>
    <row r="113" spans="1:5" ht="15.75" hidden="1">
      <c r="A113" s="142" t="s">
        <v>123</v>
      </c>
      <c r="B113" s="48" t="s">
        <v>35</v>
      </c>
      <c r="C113" s="48" t="s">
        <v>41</v>
      </c>
      <c r="D113" s="48" t="s">
        <v>18</v>
      </c>
      <c r="E113" s="48"/>
    </row>
    <row r="114" spans="1:5" ht="63" hidden="1">
      <c r="A114" s="142" t="s">
        <v>124</v>
      </c>
      <c r="B114" s="48" t="s">
        <v>35</v>
      </c>
      <c r="C114" s="48" t="s">
        <v>41</v>
      </c>
      <c r="D114" s="48" t="s">
        <v>18</v>
      </c>
      <c r="E114" s="48"/>
    </row>
    <row r="115" spans="1:5" ht="15.75" hidden="1">
      <c r="A115" s="142" t="s">
        <v>95</v>
      </c>
      <c r="B115" s="48" t="s">
        <v>35</v>
      </c>
      <c r="C115" s="48" t="s">
        <v>41</v>
      </c>
      <c r="D115" s="48" t="s">
        <v>18</v>
      </c>
      <c r="E115" s="48"/>
    </row>
    <row r="116" spans="1:5" ht="15.75" hidden="1">
      <c r="A116" s="46" t="s">
        <v>91</v>
      </c>
      <c r="B116" s="48" t="s">
        <v>35</v>
      </c>
      <c r="C116" s="48" t="s">
        <v>41</v>
      </c>
      <c r="D116" s="48">
        <v>240</v>
      </c>
      <c r="E116" s="48"/>
    </row>
    <row r="117" spans="1:5" ht="47.25" hidden="1">
      <c r="A117" s="46" t="s">
        <v>92</v>
      </c>
      <c r="B117" s="48" t="s">
        <v>35</v>
      </c>
      <c r="C117" s="48" t="s">
        <v>41</v>
      </c>
      <c r="D117" s="48">
        <v>241</v>
      </c>
      <c r="E117" s="48"/>
    </row>
    <row r="118" spans="1:5" ht="63" hidden="1">
      <c r="A118" s="142" t="s">
        <v>125</v>
      </c>
      <c r="B118" s="48" t="s">
        <v>35</v>
      </c>
      <c r="C118" s="48" t="s">
        <v>41</v>
      </c>
      <c r="D118" s="48" t="s">
        <v>18</v>
      </c>
      <c r="E118" s="48"/>
    </row>
    <row r="119" spans="1:5" ht="15.75" hidden="1">
      <c r="A119" s="142" t="s">
        <v>95</v>
      </c>
      <c r="B119" s="48" t="s">
        <v>35</v>
      </c>
      <c r="C119" s="48" t="s">
        <v>41</v>
      </c>
      <c r="D119" s="48" t="s">
        <v>18</v>
      </c>
      <c r="E119" s="48"/>
    </row>
    <row r="120" spans="1:5" ht="15.75" hidden="1">
      <c r="A120" s="46" t="s">
        <v>91</v>
      </c>
      <c r="B120" s="48" t="s">
        <v>35</v>
      </c>
      <c r="C120" s="48" t="s">
        <v>41</v>
      </c>
      <c r="D120" s="48">
        <v>240</v>
      </c>
      <c r="E120" s="48"/>
    </row>
    <row r="121" spans="1:5" ht="47.25" hidden="1">
      <c r="A121" s="46" t="s">
        <v>92</v>
      </c>
      <c r="B121" s="48" t="s">
        <v>35</v>
      </c>
      <c r="C121" s="48" t="s">
        <v>41</v>
      </c>
      <c r="D121" s="48">
        <v>241</v>
      </c>
      <c r="E121" s="48"/>
    </row>
    <row r="122" spans="1:5" ht="15.75" hidden="1">
      <c r="A122" s="46"/>
      <c r="B122" s="48"/>
      <c r="C122" s="48"/>
      <c r="D122" s="48"/>
      <c r="E122" s="48"/>
    </row>
    <row r="123" spans="1:5" ht="78.75" hidden="1">
      <c r="A123" s="142" t="s">
        <v>126</v>
      </c>
      <c r="B123" s="48" t="s">
        <v>35</v>
      </c>
      <c r="C123" s="48" t="s">
        <v>41</v>
      </c>
      <c r="D123" s="48" t="s">
        <v>18</v>
      </c>
      <c r="E123" s="48"/>
    </row>
    <row r="124" spans="1:5" ht="15.75" hidden="1">
      <c r="A124" s="142" t="s">
        <v>95</v>
      </c>
      <c r="B124" s="48" t="s">
        <v>35</v>
      </c>
      <c r="C124" s="48" t="s">
        <v>41</v>
      </c>
      <c r="D124" s="48" t="s">
        <v>18</v>
      </c>
      <c r="E124" s="48"/>
    </row>
    <row r="125" spans="1:5" ht="15.75" hidden="1">
      <c r="A125" s="46" t="s">
        <v>91</v>
      </c>
      <c r="B125" s="48" t="s">
        <v>35</v>
      </c>
      <c r="C125" s="48" t="s">
        <v>41</v>
      </c>
      <c r="D125" s="48">
        <v>240</v>
      </c>
      <c r="E125" s="48"/>
    </row>
    <row r="126" spans="1:5" ht="47.25" hidden="1">
      <c r="A126" s="46" t="s">
        <v>92</v>
      </c>
      <c r="B126" s="48" t="s">
        <v>35</v>
      </c>
      <c r="C126" s="48" t="s">
        <v>41</v>
      </c>
      <c r="D126" s="48">
        <v>241</v>
      </c>
      <c r="E126" s="48"/>
    </row>
    <row r="127" spans="1:5" ht="22.5" customHeight="1">
      <c r="A127" s="142" t="s">
        <v>89</v>
      </c>
      <c r="B127" s="48" t="s">
        <v>35</v>
      </c>
      <c r="C127" s="48" t="s">
        <v>43</v>
      </c>
      <c r="D127" s="48" t="s">
        <v>18</v>
      </c>
      <c r="E127" s="140">
        <f>'прилож №2 '!G286</f>
        <v>3458722.3</v>
      </c>
    </row>
    <row r="128" spans="1:5" ht="22.5" customHeight="1">
      <c r="A128" s="142" t="s">
        <v>393</v>
      </c>
      <c r="B128" s="48" t="s">
        <v>35</v>
      </c>
      <c r="C128" s="48" t="s">
        <v>35</v>
      </c>
      <c r="D128" s="48"/>
      <c r="E128" s="140">
        <f>'прилож №2 '!G310</f>
        <v>1031132.85</v>
      </c>
    </row>
    <row r="129" spans="1:5" ht="24.75" customHeight="1">
      <c r="A129" s="148" t="s">
        <v>145</v>
      </c>
      <c r="B129" s="49">
        <v>10</v>
      </c>
      <c r="C129" s="49"/>
      <c r="D129" s="49"/>
      <c r="E129" s="149">
        <f>E130+E131+E132</f>
        <v>558600</v>
      </c>
    </row>
    <row r="130" spans="1:5" ht="17.25" customHeight="1">
      <c r="A130" s="46" t="s">
        <v>147</v>
      </c>
      <c r="B130" s="48">
        <v>10</v>
      </c>
      <c r="C130" s="48" t="s">
        <v>19</v>
      </c>
      <c r="D130" s="48"/>
      <c r="E130" s="140">
        <f>'прилож №2 '!G171</f>
        <v>558600</v>
      </c>
    </row>
    <row r="131" spans="1:5" ht="1.5" customHeight="1" hidden="1">
      <c r="A131" s="46" t="s">
        <v>189</v>
      </c>
      <c r="B131" s="48">
        <v>10</v>
      </c>
      <c r="C131" s="48" t="s">
        <v>79</v>
      </c>
      <c r="D131" s="48"/>
      <c r="E131" s="140">
        <v>0</v>
      </c>
    </row>
    <row r="132" spans="1:5" ht="23.25" customHeight="1" hidden="1">
      <c r="A132" s="46" t="e">
        <f>#REF!</f>
        <v>#REF!</v>
      </c>
      <c r="B132" s="48">
        <v>10</v>
      </c>
      <c r="C132" s="48" t="s">
        <v>79</v>
      </c>
      <c r="D132" s="48"/>
      <c r="E132" s="140"/>
    </row>
    <row r="133" spans="1:5" s="8" customFormat="1" ht="20.25" customHeight="1">
      <c r="A133" s="148" t="s">
        <v>267</v>
      </c>
      <c r="B133" s="49">
        <v>11</v>
      </c>
      <c r="C133" s="49"/>
      <c r="D133" s="49"/>
      <c r="E133" s="149">
        <f>E134</f>
        <v>99750</v>
      </c>
    </row>
    <row r="134" spans="1:5" ht="15.75">
      <c r="A134" s="46" t="s">
        <v>268</v>
      </c>
      <c r="B134" s="48">
        <v>11</v>
      </c>
      <c r="C134" s="48" t="s">
        <v>41</v>
      </c>
      <c r="D134" s="48"/>
      <c r="E134" s="140">
        <f>'прилож №2 '!G181</f>
        <v>99750</v>
      </c>
    </row>
    <row r="135" spans="1:5" s="8" customFormat="1" ht="36" customHeight="1">
      <c r="A135" s="156" t="s">
        <v>172</v>
      </c>
      <c r="B135" s="49">
        <v>12</v>
      </c>
      <c r="C135" s="49"/>
      <c r="D135" s="49" t="s">
        <v>18</v>
      </c>
      <c r="E135" s="149">
        <f>E153</f>
        <v>1390054.37</v>
      </c>
    </row>
    <row r="136" spans="1:5" s="8" customFormat="1" ht="12.75" customHeight="1" hidden="1">
      <c r="A136" s="148" t="s">
        <v>83</v>
      </c>
      <c r="B136" s="49" t="s">
        <v>36</v>
      </c>
      <c r="C136" s="49" t="s">
        <v>20</v>
      </c>
      <c r="D136" s="49" t="s">
        <v>18</v>
      </c>
      <c r="E136" s="167">
        <f>E139</f>
        <v>1275196.0159999998</v>
      </c>
    </row>
    <row r="137" spans="1:5" s="8" customFormat="1" ht="12.75" customHeight="1" hidden="1">
      <c r="A137" s="148" t="s">
        <v>84</v>
      </c>
      <c r="B137" s="49" t="s">
        <v>36</v>
      </c>
      <c r="C137" s="49" t="s">
        <v>20</v>
      </c>
      <c r="D137" s="49" t="s">
        <v>18</v>
      </c>
      <c r="E137" s="167">
        <f>E139</f>
        <v>1275196.0159999998</v>
      </c>
    </row>
    <row r="138" spans="1:5" s="8" customFormat="1" ht="12.75" customHeight="1" hidden="1">
      <c r="A138" s="148" t="s">
        <v>80</v>
      </c>
      <c r="B138" s="49" t="s">
        <v>36</v>
      </c>
      <c r="C138" s="49" t="s">
        <v>20</v>
      </c>
      <c r="D138" s="49" t="s">
        <v>18</v>
      </c>
      <c r="E138" s="167">
        <f>E139</f>
        <v>1275196.0159999998</v>
      </c>
    </row>
    <row r="139" spans="1:5" s="8" customFormat="1" ht="12.75" customHeight="1" hidden="1">
      <c r="A139" s="148" t="s">
        <v>81</v>
      </c>
      <c r="B139" s="49" t="s">
        <v>36</v>
      </c>
      <c r="C139" s="49" t="s">
        <v>20</v>
      </c>
      <c r="D139" s="49" t="s">
        <v>18</v>
      </c>
      <c r="E139" s="167">
        <f>E140+E143+E149+E150</f>
        <v>1275196.0159999998</v>
      </c>
    </row>
    <row r="140" spans="1:5" ht="12.75" customHeight="1" hidden="1">
      <c r="A140" s="46" t="s">
        <v>21</v>
      </c>
      <c r="B140" s="48" t="s">
        <v>36</v>
      </c>
      <c r="C140" s="48" t="s">
        <v>20</v>
      </c>
      <c r="D140" s="48">
        <v>210</v>
      </c>
      <c r="E140" s="150">
        <f>E141+E142</f>
        <v>923996.016</v>
      </c>
    </row>
    <row r="141" spans="1:5" ht="12.75" customHeight="1" hidden="1">
      <c r="A141" s="46" t="s">
        <v>22</v>
      </c>
      <c r="B141" s="48" t="s">
        <v>36</v>
      </c>
      <c r="C141" s="48" t="s">
        <v>20</v>
      </c>
      <c r="D141" s="48">
        <v>211</v>
      </c>
      <c r="E141" s="48">
        <v>732168</v>
      </c>
    </row>
    <row r="142" spans="1:5" ht="12.75" customHeight="1" hidden="1">
      <c r="A142" s="46" t="s">
        <v>23</v>
      </c>
      <c r="B142" s="48" t="s">
        <v>36</v>
      </c>
      <c r="C142" s="48" t="s">
        <v>20</v>
      </c>
      <c r="D142" s="48">
        <v>213</v>
      </c>
      <c r="E142" s="150">
        <f>SUM(E141*26.2/100)</f>
        <v>191828.01599999997</v>
      </c>
    </row>
    <row r="143" spans="1:6" ht="12.75" customHeight="1" hidden="1">
      <c r="A143" s="46" t="s">
        <v>25</v>
      </c>
      <c r="B143" s="48" t="s">
        <v>36</v>
      </c>
      <c r="C143" s="48" t="s">
        <v>20</v>
      </c>
      <c r="D143" s="48">
        <v>220</v>
      </c>
      <c r="E143" s="48">
        <f>E144+E147+E148</f>
        <v>307200</v>
      </c>
      <c r="F143" s="17"/>
    </row>
    <row r="144" spans="1:5" ht="12.75" customHeight="1" hidden="1">
      <c r="A144" s="46" t="s">
        <v>26</v>
      </c>
      <c r="B144" s="48" t="s">
        <v>36</v>
      </c>
      <c r="C144" s="48" t="s">
        <v>20</v>
      </c>
      <c r="D144" s="48">
        <v>221</v>
      </c>
      <c r="E144" s="48">
        <v>36000</v>
      </c>
    </row>
    <row r="145" spans="1:5" ht="25.5" customHeight="1" hidden="1">
      <c r="A145" s="46" t="s">
        <v>27</v>
      </c>
      <c r="B145" s="48" t="s">
        <v>36</v>
      </c>
      <c r="C145" s="48" t="s">
        <v>20</v>
      </c>
      <c r="D145" s="48">
        <v>222</v>
      </c>
      <c r="E145" s="48"/>
    </row>
    <row r="146" spans="1:5" ht="25.5" customHeight="1" hidden="1">
      <c r="A146" s="46" t="s">
        <v>29</v>
      </c>
      <c r="B146" s="48" t="s">
        <v>36</v>
      </c>
      <c r="C146" s="48" t="s">
        <v>20</v>
      </c>
      <c r="D146" s="48">
        <v>225</v>
      </c>
      <c r="E146" s="48"/>
    </row>
    <row r="147" spans="1:5" ht="12.75" customHeight="1" hidden="1">
      <c r="A147" s="46" t="s">
        <v>29</v>
      </c>
      <c r="B147" s="48" t="s">
        <v>36</v>
      </c>
      <c r="C147" s="48" t="s">
        <v>20</v>
      </c>
      <c r="D147" s="48">
        <v>225</v>
      </c>
      <c r="E147" s="48">
        <v>1200</v>
      </c>
    </row>
    <row r="148" spans="1:5" ht="12.75" customHeight="1" hidden="1">
      <c r="A148" s="46" t="s">
        <v>30</v>
      </c>
      <c r="B148" s="48" t="s">
        <v>36</v>
      </c>
      <c r="C148" s="48" t="s">
        <v>20</v>
      </c>
      <c r="D148" s="48">
        <v>226</v>
      </c>
      <c r="E148" s="48">
        <v>270000</v>
      </c>
    </row>
    <row r="149" spans="1:5" ht="12.75" customHeight="1" hidden="1">
      <c r="A149" s="46" t="s">
        <v>31</v>
      </c>
      <c r="B149" s="48" t="s">
        <v>36</v>
      </c>
      <c r="C149" s="48" t="s">
        <v>20</v>
      </c>
      <c r="D149" s="48">
        <v>290</v>
      </c>
      <c r="E149" s="48">
        <v>500</v>
      </c>
    </row>
    <row r="150" spans="1:5" ht="12.75" customHeight="1" hidden="1">
      <c r="A150" s="46" t="s">
        <v>32</v>
      </c>
      <c r="B150" s="48" t="s">
        <v>36</v>
      </c>
      <c r="C150" s="48" t="s">
        <v>20</v>
      </c>
      <c r="D150" s="48">
        <v>300</v>
      </c>
      <c r="E150" s="48">
        <f>E151+E152</f>
        <v>43500</v>
      </c>
    </row>
    <row r="151" spans="1:5" ht="12.75" customHeight="1" hidden="1">
      <c r="A151" s="46" t="s">
        <v>33</v>
      </c>
      <c r="B151" s="48" t="s">
        <v>36</v>
      </c>
      <c r="C151" s="48" t="s">
        <v>20</v>
      </c>
      <c r="D151" s="48">
        <v>310</v>
      </c>
      <c r="E151" s="48">
        <f>30000+6000</f>
        <v>36000</v>
      </c>
    </row>
    <row r="152" spans="1:5" ht="15.75" customHeight="1" hidden="1">
      <c r="A152" s="46" t="s">
        <v>34</v>
      </c>
      <c r="B152" s="48" t="s">
        <v>36</v>
      </c>
      <c r="C152" s="48" t="s">
        <v>20</v>
      </c>
      <c r="D152" s="48">
        <v>340</v>
      </c>
      <c r="E152" s="48">
        <f>5000+2500</f>
        <v>7500</v>
      </c>
    </row>
    <row r="153" spans="1:5" ht="24" customHeight="1">
      <c r="A153" s="46" t="s">
        <v>177</v>
      </c>
      <c r="B153" s="48">
        <v>12</v>
      </c>
      <c r="C153" s="48" t="s">
        <v>41</v>
      </c>
      <c r="D153" s="48"/>
      <c r="E153" s="140">
        <f>'прилож №2 '!G202</f>
        <v>1390054.37</v>
      </c>
    </row>
    <row r="154" spans="1:5" ht="15.75" hidden="1">
      <c r="A154" s="49" t="s">
        <v>90</v>
      </c>
      <c r="B154" s="49" t="s">
        <v>35</v>
      </c>
      <c r="C154" s="49" t="s">
        <v>43</v>
      </c>
      <c r="D154" s="49" t="s">
        <v>18</v>
      </c>
      <c r="E154" s="49">
        <f>E155</f>
        <v>998758</v>
      </c>
    </row>
    <row r="155" spans="1:5" ht="15.75" hidden="1">
      <c r="A155" s="156" t="s">
        <v>95</v>
      </c>
      <c r="B155" s="49" t="s">
        <v>35</v>
      </c>
      <c r="C155" s="49" t="s">
        <v>43</v>
      </c>
      <c r="D155" s="49" t="s">
        <v>18</v>
      </c>
      <c r="E155" s="49">
        <f>E156</f>
        <v>998758</v>
      </c>
    </row>
    <row r="156" spans="1:5" s="8" customFormat="1" ht="18" customHeight="1" hidden="1">
      <c r="A156" s="46" t="s">
        <v>91</v>
      </c>
      <c r="B156" s="48" t="s">
        <v>35</v>
      </c>
      <c r="C156" s="48" t="s">
        <v>43</v>
      </c>
      <c r="D156" s="48">
        <v>240</v>
      </c>
      <c r="E156" s="48">
        <f>E157</f>
        <v>998758</v>
      </c>
    </row>
    <row r="157" spans="1:5" ht="39.75" customHeight="1" hidden="1">
      <c r="A157" s="46" t="s">
        <v>92</v>
      </c>
      <c r="B157" s="48" t="s">
        <v>35</v>
      </c>
      <c r="C157" s="48" t="s">
        <v>43</v>
      </c>
      <c r="D157" s="48">
        <v>241</v>
      </c>
      <c r="E157" s="48">
        <v>998758</v>
      </c>
    </row>
    <row r="158" spans="1:5" ht="15.75" hidden="1">
      <c r="A158" s="46"/>
      <c r="B158" s="48"/>
      <c r="C158" s="48"/>
      <c r="D158" s="48"/>
      <c r="E158" s="48"/>
    </row>
    <row r="159" spans="1:5" ht="15.75" hidden="1">
      <c r="A159" s="46"/>
      <c r="B159" s="48"/>
      <c r="C159" s="48"/>
      <c r="D159" s="48"/>
      <c r="E159" s="48"/>
    </row>
    <row r="160" spans="1:5" ht="46.5" customHeight="1" hidden="1">
      <c r="A160" s="49" t="s">
        <v>93</v>
      </c>
      <c r="B160" s="49" t="s">
        <v>35</v>
      </c>
      <c r="C160" s="49" t="s">
        <v>43</v>
      </c>
      <c r="D160" s="49" t="s">
        <v>18</v>
      </c>
      <c r="E160" s="49">
        <f>E161+E164</f>
        <v>196739</v>
      </c>
    </row>
    <row r="161" spans="1:5" ht="20.25" customHeight="1" hidden="1">
      <c r="A161" s="156" t="s">
        <v>95</v>
      </c>
      <c r="B161" s="49" t="s">
        <v>35</v>
      </c>
      <c r="C161" s="49" t="s">
        <v>43</v>
      </c>
      <c r="D161" s="49" t="s">
        <v>18</v>
      </c>
      <c r="E161" s="49">
        <f>E162</f>
        <v>196739</v>
      </c>
    </row>
    <row r="162" spans="1:5" ht="24" customHeight="1" hidden="1">
      <c r="A162" s="46" t="s">
        <v>91</v>
      </c>
      <c r="B162" s="48" t="s">
        <v>35</v>
      </c>
      <c r="C162" s="48" t="s">
        <v>43</v>
      </c>
      <c r="D162" s="48">
        <v>240</v>
      </c>
      <c r="E162" s="48">
        <f>E163</f>
        <v>196739</v>
      </c>
    </row>
    <row r="163" spans="1:5" ht="40.5" customHeight="1" hidden="1">
      <c r="A163" s="46" t="s">
        <v>92</v>
      </c>
      <c r="B163" s="48" t="s">
        <v>35</v>
      </c>
      <c r="C163" s="48" t="s">
        <v>43</v>
      </c>
      <c r="D163" s="48">
        <v>241</v>
      </c>
      <c r="E163" s="48">
        <v>196739</v>
      </c>
    </row>
    <row r="164" spans="1:5" ht="0.75" customHeight="1" hidden="1">
      <c r="A164" s="148" t="s">
        <v>76</v>
      </c>
      <c r="B164" s="49" t="s">
        <v>35</v>
      </c>
      <c r="C164" s="49" t="s">
        <v>43</v>
      </c>
      <c r="D164" s="49" t="s">
        <v>18</v>
      </c>
      <c r="E164" s="49">
        <f>E165</f>
        <v>0</v>
      </c>
    </row>
    <row r="165" spans="1:5" ht="28.5" customHeight="1" hidden="1">
      <c r="A165" s="46" t="s">
        <v>25</v>
      </c>
      <c r="B165" s="48" t="s">
        <v>35</v>
      </c>
      <c r="C165" s="48" t="s">
        <v>43</v>
      </c>
      <c r="D165" s="48">
        <v>220</v>
      </c>
      <c r="E165" s="48">
        <f>E166+E167+E168</f>
        <v>0</v>
      </c>
    </row>
    <row r="166" spans="1:5" ht="30" customHeight="1" hidden="1">
      <c r="A166" s="46" t="s">
        <v>27</v>
      </c>
      <c r="B166" s="48" t="s">
        <v>35</v>
      </c>
      <c r="C166" s="48" t="s">
        <v>35</v>
      </c>
      <c r="D166" s="48">
        <v>222</v>
      </c>
      <c r="E166" s="48"/>
    </row>
    <row r="167" spans="1:5" ht="21" customHeight="1" hidden="1">
      <c r="A167" s="142" t="s">
        <v>45</v>
      </c>
      <c r="B167" s="48" t="s">
        <v>35</v>
      </c>
      <c r="C167" s="48" t="s">
        <v>79</v>
      </c>
      <c r="D167" s="48">
        <v>224</v>
      </c>
      <c r="E167" s="48"/>
    </row>
    <row r="168" spans="1:5" ht="13.5" customHeight="1" hidden="1">
      <c r="A168" s="46" t="s">
        <v>29</v>
      </c>
      <c r="B168" s="48" t="s">
        <v>35</v>
      </c>
      <c r="C168" s="48" t="s">
        <v>43</v>
      </c>
      <c r="D168" s="48">
        <v>225</v>
      </c>
      <c r="E168" s="48"/>
    </row>
    <row r="169" spans="1:5" ht="0.75" customHeight="1" hidden="1">
      <c r="A169" s="46"/>
      <c r="B169" s="48"/>
      <c r="C169" s="48"/>
      <c r="D169" s="48"/>
      <c r="E169" s="48"/>
    </row>
    <row r="170" spans="1:5" ht="23.25" customHeight="1" hidden="1">
      <c r="A170" s="49" t="s">
        <v>94</v>
      </c>
      <c r="B170" s="49" t="s">
        <v>35</v>
      </c>
      <c r="C170" s="49" t="s">
        <v>43</v>
      </c>
      <c r="D170" s="49" t="s">
        <v>18</v>
      </c>
      <c r="E170" s="168">
        <f>E171+E174</f>
        <v>0</v>
      </c>
    </row>
    <row r="171" spans="1:5" ht="21" customHeight="1" hidden="1">
      <c r="A171" s="156" t="s">
        <v>95</v>
      </c>
      <c r="B171" s="49" t="s">
        <v>35</v>
      </c>
      <c r="C171" s="49" t="s">
        <v>43</v>
      </c>
      <c r="D171" s="49" t="s">
        <v>18</v>
      </c>
      <c r="E171" s="49">
        <f>E172</f>
        <v>0</v>
      </c>
    </row>
    <row r="172" spans="1:5" ht="16.5" customHeight="1" hidden="1">
      <c r="A172" s="46" t="s">
        <v>91</v>
      </c>
      <c r="B172" s="48" t="s">
        <v>35</v>
      </c>
      <c r="C172" s="48" t="s">
        <v>43</v>
      </c>
      <c r="D172" s="48">
        <v>240</v>
      </c>
      <c r="E172" s="48">
        <f>E173</f>
        <v>0</v>
      </c>
    </row>
    <row r="173" spans="1:5" ht="18" customHeight="1" hidden="1">
      <c r="A173" s="46" t="s">
        <v>92</v>
      </c>
      <c r="B173" s="48" t="s">
        <v>35</v>
      </c>
      <c r="C173" s="48" t="s">
        <v>43</v>
      </c>
      <c r="D173" s="48">
        <v>241</v>
      </c>
      <c r="E173" s="48"/>
    </row>
    <row r="174" spans="1:5" s="8" customFormat="1" ht="12" customHeight="1" hidden="1">
      <c r="A174" s="148" t="s">
        <v>76</v>
      </c>
      <c r="B174" s="49" t="s">
        <v>35</v>
      </c>
      <c r="C174" s="49" t="s">
        <v>43</v>
      </c>
      <c r="D174" s="49" t="s">
        <v>18</v>
      </c>
      <c r="E174" s="168">
        <f>E175+E179</f>
        <v>0</v>
      </c>
    </row>
    <row r="175" spans="1:5" ht="14.25" customHeight="1" hidden="1">
      <c r="A175" s="46" t="s">
        <v>25</v>
      </c>
      <c r="B175" s="48" t="s">
        <v>35</v>
      </c>
      <c r="C175" s="48" t="s">
        <v>43</v>
      </c>
      <c r="D175" s="48">
        <v>220</v>
      </c>
      <c r="E175" s="48">
        <f>E176+E177+E178</f>
        <v>0</v>
      </c>
    </row>
    <row r="176" spans="1:5" ht="15.75" customHeight="1" hidden="1">
      <c r="A176" s="46" t="s">
        <v>27</v>
      </c>
      <c r="B176" s="48" t="s">
        <v>35</v>
      </c>
      <c r="C176" s="48" t="s">
        <v>43</v>
      </c>
      <c r="D176" s="48">
        <v>222</v>
      </c>
      <c r="E176" s="48"/>
    </row>
    <row r="177" spans="1:5" ht="13.5" customHeight="1" hidden="1">
      <c r="A177" s="142" t="s">
        <v>45</v>
      </c>
      <c r="B177" s="48" t="s">
        <v>35</v>
      </c>
      <c r="C177" s="48" t="s">
        <v>43</v>
      </c>
      <c r="D177" s="48">
        <v>224</v>
      </c>
      <c r="E177" s="48"/>
    </row>
    <row r="178" spans="1:5" ht="18" customHeight="1" hidden="1">
      <c r="A178" s="46" t="s">
        <v>29</v>
      </c>
      <c r="B178" s="48" t="s">
        <v>35</v>
      </c>
      <c r="C178" s="48" t="s">
        <v>43</v>
      </c>
      <c r="D178" s="48">
        <v>225</v>
      </c>
      <c r="E178" s="48"/>
    </row>
    <row r="179" spans="1:5" ht="18" customHeight="1" hidden="1">
      <c r="A179" s="46" t="s">
        <v>32</v>
      </c>
      <c r="B179" s="48" t="s">
        <v>35</v>
      </c>
      <c r="C179" s="48" t="s">
        <v>43</v>
      </c>
      <c r="D179" s="48">
        <v>300</v>
      </c>
      <c r="E179" s="159">
        <f>E180+E181</f>
        <v>0</v>
      </c>
    </row>
    <row r="180" spans="1:5" ht="13.5" customHeight="1" hidden="1">
      <c r="A180" s="46" t="s">
        <v>33</v>
      </c>
      <c r="B180" s="48" t="s">
        <v>35</v>
      </c>
      <c r="C180" s="48" t="s">
        <v>43</v>
      </c>
      <c r="D180" s="48">
        <v>310</v>
      </c>
      <c r="E180" s="48"/>
    </row>
    <row r="181" spans="1:5" ht="19.5" customHeight="1" hidden="1">
      <c r="A181" s="46" t="s">
        <v>37</v>
      </c>
      <c r="B181" s="48" t="s">
        <v>35</v>
      </c>
      <c r="C181" s="48" t="s">
        <v>43</v>
      </c>
      <c r="D181" s="48">
        <v>340</v>
      </c>
      <c r="E181" s="159"/>
    </row>
    <row r="182" spans="1:5" ht="12" customHeight="1" hidden="1">
      <c r="A182" s="46"/>
      <c r="B182" s="48"/>
      <c r="C182" s="48"/>
      <c r="D182" s="48"/>
      <c r="E182" s="159"/>
    </row>
    <row r="183" spans="1:5" ht="31.5" hidden="1">
      <c r="A183" s="49" t="s">
        <v>96</v>
      </c>
      <c r="B183" s="49" t="s">
        <v>35</v>
      </c>
      <c r="C183" s="49" t="s">
        <v>43</v>
      </c>
      <c r="D183" s="49" t="s">
        <v>18</v>
      </c>
      <c r="E183" s="149">
        <f>E184</f>
        <v>1515913</v>
      </c>
    </row>
    <row r="184" spans="1:5" ht="31.5" hidden="1">
      <c r="A184" s="148" t="s">
        <v>76</v>
      </c>
      <c r="B184" s="49" t="s">
        <v>35</v>
      </c>
      <c r="C184" s="49" t="s">
        <v>43</v>
      </c>
      <c r="D184" s="49" t="s">
        <v>18</v>
      </c>
      <c r="E184" s="149">
        <f>E185+E190+E193</f>
        <v>1515913</v>
      </c>
    </row>
    <row r="185" spans="1:5" ht="21" customHeight="1" hidden="1">
      <c r="A185" s="46" t="s">
        <v>25</v>
      </c>
      <c r="B185" s="48" t="s">
        <v>35</v>
      </c>
      <c r="C185" s="48" t="s">
        <v>43</v>
      </c>
      <c r="D185" s="48">
        <v>220</v>
      </c>
      <c r="E185" s="48">
        <f>E187+E188+E189</f>
        <v>175000</v>
      </c>
    </row>
    <row r="186" spans="1:5" ht="0.75" customHeight="1" hidden="1">
      <c r="A186" s="46" t="s">
        <v>27</v>
      </c>
      <c r="B186" s="48" t="s">
        <v>35</v>
      </c>
      <c r="C186" s="48" t="s">
        <v>43</v>
      </c>
      <c r="D186" s="48">
        <v>222</v>
      </c>
      <c r="E186" s="48"/>
    </row>
    <row r="187" spans="1:6" ht="12" customHeight="1" hidden="1">
      <c r="A187" s="142" t="s">
        <v>45</v>
      </c>
      <c r="B187" s="48" t="s">
        <v>35</v>
      </c>
      <c r="C187" s="48" t="s">
        <v>43</v>
      </c>
      <c r="D187" s="48">
        <v>224</v>
      </c>
      <c r="E187" s="48">
        <v>115000</v>
      </c>
      <c r="F187" s="4">
        <v>115000</v>
      </c>
    </row>
    <row r="188" spans="1:5" ht="17.25" customHeight="1" hidden="1">
      <c r="A188" s="46" t="s">
        <v>29</v>
      </c>
      <c r="B188" s="48" t="s">
        <v>35</v>
      </c>
      <c r="C188" s="48" t="s">
        <v>43</v>
      </c>
      <c r="D188" s="48">
        <v>225</v>
      </c>
      <c r="E188" s="48">
        <v>25000</v>
      </c>
    </row>
    <row r="189" spans="1:5" ht="17.25" customHeight="1" hidden="1">
      <c r="A189" s="46" t="s">
        <v>30</v>
      </c>
      <c r="B189" s="48" t="s">
        <v>35</v>
      </c>
      <c r="C189" s="48" t="s">
        <v>43</v>
      </c>
      <c r="D189" s="48">
        <v>226</v>
      </c>
      <c r="E189" s="48">
        <v>35000</v>
      </c>
    </row>
    <row r="190" spans="1:5" ht="15.75" hidden="1">
      <c r="A190" s="46" t="s">
        <v>91</v>
      </c>
      <c r="B190" s="48" t="s">
        <v>35</v>
      </c>
      <c r="C190" s="48" t="s">
        <v>43</v>
      </c>
      <c r="D190" s="48">
        <v>240</v>
      </c>
      <c r="E190" s="48">
        <f>E191+E192</f>
        <v>1177533</v>
      </c>
    </row>
    <row r="191" spans="1:5" ht="36" customHeight="1" hidden="1">
      <c r="A191" s="46" t="s">
        <v>92</v>
      </c>
      <c r="B191" s="48" t="s">
        <v>35</v>
      </c>
      <c r="C191" s="48" t="s">
        <v>43</v>
      </c>
      <c r="D191" s="48">
        <v>241</v>
      </c>
      <c r="E191" s="48">
        <f>112122+1065411</f>
        <v>1177533</v>
      </c>
    </row>
    <row r="192" spans="1:5" ht="0.75" customHeight="1" hidden="1">
      <c r="A192" s="46" t="s">
        <v>97</v>
      </c>
      <c r="B192" s="48" t="s">
        <v>35</v>
      </c>
      <c r="C192" s="48" t="s">
        <v>43</v>
      </c>
      <c r="D192" s="48">
        <v>242</v>
      </c>
      <c r="E192" s="48"/>
    </row>
    <row r="193" spans="1:5" ht="13.5" customHeight="1" hidden="1">
      <c r="A193" s="46" t="s">
        <v>32</v>
      </c>
      <c r="B193" s="48" t="s">
        <v>35</v>
      </c>
      <c r="C193" s="48" t="s">
        <v>43</v>
      </c>
      <c r="D193" s="48">
        <v>300</v>
      </c>
      <c r="E193" s="48">
        <f>E194+E195</f>
        <v>163380</v>
      </c>
    </row>
    <row r="194" spans="1:5" ht="15.75" hidden="1">
      <c r="A194" s="46" t="s">
        <v>33</v>
      </c>
      <c r="B194" s="48" t="s">
        <v>35</v>
      </c>
      <c r="C194" s="48" t="s">
        <v>43</v>
      </c>
      <c r="D194" s="48">
        <v>310</v>
      </c>
      <c r="E194" s="48"/>
    </row>
    <row r="195" spans="1:5" ht="21" customHeight="1" hidden="1">
      <c r="A195" s="46" t="s">
        <v>37</v>
      </c>
      <c r="B195" s="48" t="s">
        <v>35</v>
      </c>
      <c r="C195" s="48" t="s">
        <v>43</v>
      </c>
      <c r="D195" s="48">
        <v>340</v>
      </c>
      <c r="E195" s="48">
        <f>80000+45000+38380</f>
        <v>163380</v>
      </c>
    </row>
    <row r="196" spans="1:5" ht="21" customHeight="1" hidden="1">
      <c r="A196" s="46"/>
      <c r="B196" s="48"/>
      <c r="C196" s="48"/>
      <c r="D196" s="48"/>
      <c r="E196" s="48"/>
    </row>
    <row r="197" spans="1:5" ht="30.75" customHeight="1" hidden="1">
      <c r="A197" s="208" t="s">
        <v>130</v>
      </c>
      <c r="B197" s="209"/>
      <c r="C197" s="209"/>
      <c r="D197" s="210"/>
      <c r="E197" s="48"/>
    </row>
    <row r="198" spans="1:5" s="8" customFormat="1" ht="21" customHeight="1" hidden="1">
      <c r="A198" s="148" t="s">
        <v>129</v>
      </c>
      <c r="B198" s="49">
        <v>10</v>
      </c>
      <c r="C198" s="49" t="s">
        <v>43</v>
      </c>
      <c r="D198" s="49" t="s">
        <v>18</v>
      </c>
      <c r="E198" s="49">
        <f>E199</f>
        <v>1029436.18</v>
      </c>
    </row>
    <row r="199" spans="1:5" ht="18" customHeight="1" hidden="1">
      <c r="A199" s="46" t="s">
        <v>131</v>
      </c>
      <c r="B199" s="49">
        <v>10</v>
      </c>
      <c r="C199" s="49" t="s">
        <v>43</v>
      </c>
      <c r="D199" s="48">
        <v>262</v>
      </c>
      <c r="E199" s="48">
        <v>1029436.18</v>
      </c>
    </row>
    <row r="200" spans="1:5" ht="1.5" customHeight="1" hidden="1">
      <c r="A200" s="46"/>
      <c r="B200" s="48"/>
      <c r="C200" s="48"/>
      <c r="D200" s="48"/>
      <c r="E200" s="48"/>
    </row>
    <row r="201" spans="1:5" ht="15.75" customHeight="1" hidden="1">
      <c r="A201" s="46"/>
      <c r="B201" s="48"/>
      <c r="C201" s="48"/>
      <c r="D201" s="48"/>
      <c r="E201" s="48"/>
    </row>
    <row r="202" spans="1:5" ht="15.75" customHeight="1" hidden="1">
      <c r="A202" s="46"/>
      <c r="B202" s="48"/>
      <c r="C202" s="48"/>
      <c r="D202" s="48"/>
      <c r="E202" s="48"/>
    </row>
    <row r="203" spans="1:5" ht="36" customHeight="1">
      <c r="A203" s="148" t="s">
        <v>296</v>
      </c>
      <c r="B203" s="49">
        <v>13</v>
      </c>
      <c r="C203" s="49"/>
      <c r="D203" s="49"/>
      <c r="E203" s="149">
        <f>E204</f>
        <v>13128.2</v>
      </c>
    </row>
    <row r="204" spans="1:5" ht="42" customHeight="1">
      <c r="A204" s="46" t="s">
        <v>295</v>
      </c>
      <c r="B204" s="48">
        <v>13</v>
      </c>
      <c r="C204" s="48" t="s">
        <v>19</v>
      </c>
      <c r="D204" s="48"/>
      <c r="E204" s="140">
        <f>'прилож №2 '!G315</f>
        <v>13128.2</v>
      </c>
    </row>
    <row r="205" spans="1:5" s="14" customFormat="1" ht="24" customHeight="1">
      <c r="A205" s="148" t="s">
        <v>42</v>
      </c>
      <c r="B205" s="49"/>
      <c r="C205" s="49"/>
      <c r="D205" s="49"/>
      <c r="E205" s="149">
        <f>E135+E203+E133+E129+E68+E64+E60+E13+E61</f>
        <v>42776495.260000005</v>
      </c>
    </row>
    <row r="206" spans="4:6" ht="12.75">
      <c r="D206" s="3" t="s">
        <v>121</v>
      </c>
      <c r="E206" s="18"/>
      <c r="F206" s="45"/>
    </row>
    <row r="207" ht="12.75">
      <c r="E207" s="18" t="e">
        <f>E205-#REF!</f>
        <v>#REF!</v>
      </c>
    </row>
    <row r="209" spans="4:5" ht="12.75">
      <c r="D209" s="19" t="s">
        <v>122</v>
      </c>
      <c r="E209" s="18"/>
    </row>
    <row r="210" ht="12.75">
      <c r="E210" s="20"/>
    </row>
    <row r="211" ht="12.75">
      <c r="E211" s="20"/>
    </row>
    <row r="212" ht="12.75">
      <c r="E212" s="21"/>
    </row>
    <row r="213" ht="12.75">
      <c r="E213" s="18"/>
    </row>
    <row r="215" spans="4:5" ht="12.75">
      <c r="D215" s="19"/>
      <c r="E215" s="18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</sheetData>
  <sheetProtection/>
  <mergeCells count="8">
    <mergeCell ref="F35:G35"/>
    <mergeCell ref="A98:D98"/>
    <mergeCell ref="A112:D112"/>
    <mergeCell ref="A197:D197"/>
    <mergeCell ref="D1:E1"/>
    <mergeCell ref="B2:E4"/>
    <mergeCell ref="C5:E5"/>
    <mergeCell ref="A8:E8"/>
  </mergeCells>
  <printOptions/>
  <pageMargins left="0.96" right="0.26" top="0.36" bottom="0.17" header="0.17" footer="0.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B8" sqref="B8:D8"/>
    </sheetView>
  </sheetViews>
  <sheetFormatPr defaultColWidth="9.00390625" defaultRowHeight="12.75"/>
  <cols>
    <col min="1" max="1" width="48.625" style="0" customWidth="1"/>
    <col min="2" max="2" width="24.375" style="35" customWidth="1"/>
    <col min="3" max="3" width="21.375" style="0" customWidth="1"/>
    <col min="4" max="4" width="9.125" style="0" hidden="1" customWidth="1"/>
    <col min="5" max="5" width="14.375" style="0" customWidth="1"/>
  </cols>
  <sheetData>
    <row r="1" spans="1:2" ht="15">
      <c r="A1" s="41"/>
      <c r="B1" s="84"/>
    </row>
    <row r="2" spans="1:4" ht="15">
      <c r="A2" s="39"/>
      <c r="B2" s="15"/>
      <c r="C2" s="180" t="s">
        <v>302</v>
      </c>
      <c r="D2" s="119"/>
    </row>
    <row r="3" spans="1:4" ht="15">
      <c r="A3" s="39"/>
      <c r="B3" s="15"/>
      <c r="C3" s="15"/>
      <c r="D3" s="119"/>
    </row>
    <row r="4" spans="1:4" ht="15">
      <c r="A4" s="39"/>
      <c r="B4" s="192" t="s">
        <v>396</v>
      </c>
      <c r="C4" s="192"/>
      <c r="D4" s="119"/>
    </row>
    <row r="5" spans="1:4" ht="15">
      <c r="A5" s="39"/>
      <c r="B5" s="192"/>
      <c r="C5" s="192"/>
      <c r="D5" s="119"/>
    </row>
    <row r="6" spans="1:4" ht="15">
      <c r="A6" s="39"/>
      <c r="B6" s="192"/>
      <c r="C6" s="192"/>
      <c r="D6" s="119"/>
    </row>
    <row r="7" spans="1:4" ht="11.25" customHeight="1">
      <c r="A7" s="125"/>
      <c r="B7" s="214"/>
      <c r="C7" s="214"/>
      <c r="D7" s="125"/>
    </row>
    <row r="8" spans="1:4" ht="21" customHeight="1">
      <c r="A8" s="23"/>
      <c r="B8" s="187" t="s">
        <v>444</v>
      </c>
      <c r="C8" s="187"/>
      <c r="D8" s="187"/>
    </row>
    <row r="9" spans="1:3" ht="12.75">
      <c r="A9" s="215"/>
      <c r="B9" s="215"/>
      <c r="C9" s="4"/>
    </row>
    <row r="10" spans="1:3" ht="51.75" customHeight="1">
      <c r="A10" s="216" t="s">
        <v>400</v>
      </c>
      <c r="B10" s="216"/>
      <c r="C10" s="216"/>
    </row>
    <row r="11" spans="1:3" ht="12.75">
      <c r="A11" s="24"/>
      <c r="B11" s="16"/>
      <c r="C11" s="25"/>
    </row>
    <row r="12" spans="1:3" ht="12.75">
      <c r="A12" s="12"/>
      <c r="B12" s="16"/>
      <c r="C12" s="26" t="s">
        <v>152</v>
      </c>
    </row>
    <row r="13" spans="1:3" ht="14.25">
      <c r="A13" s="27" t="s">
        <v>10</v>
      </c>
      <c r="B13" s="27" t="s">
        <v>153</v>
      </c>
      <c r="C13" s="22" t="s">
        <v>142</v>
      </c>
    </row>
    <row r="14" spans="1:3" ht="28.5" customHeight="1">
      <c r="A14" s="28" t="s">
        <v>248</v>
      </c>
      <c r="B14" s="29" t="s">
        <v>162</v>
      </c>
      <c r="C14" s="44">
        <f>C18+C23</f>
        <v>2072011.0000000075</v>
      </c>
    </row>
    <row r="15" spans="1:3" ht="30" customHeight="1">
      <c r="A15" s="42" t="s">
        <v>275</v>
      </c>
      <c r="B15" s="29" t="s">
        <v>276</v>
      </c>
      <c r="C15" s="44">
        <f>C16</f>
        <v>0</v>
      </c>
    </row>
    <row r="16" spans="1:3" ht="27.75" customHeight="1">
      <c r="A16" s="42" t="s">
        <v>274</v>
      </c>
      <c r="B16" s="43" t="s">
        <v>277</v>
      </c>
      <c r="C16" s="37">
        <f>C17</f>
        <v>0</v>
      </c>
    </row>
    <row r="17" spans="1:3" ht="45" customHeight="1" hidden="1">
      <c r="A17" s="42" t="s">
        <v>273</v>
      </c>
      <c r="B17" s="43" t="s">
        <v>278</v>
      </c>
      <c r="C17" s="37">
        <v>0</v>
      </c>
    </row>
    <row r="18" spans="1:3" ht="30.75" customHeight="1">
      <c r="A18" s="28" t="s">
        <v>283</v>
      </c>
      <c r="B18" s="29" t="s">
        <v>284</v>
      </c>
      <c r="C18" s="44">
        <f>C19-C22</f>
        <v>-430000</v>
      </c>
    </row>
    <row r="19" spans="1:3" ht="41.25" customHeight="1">
      <c r="A19" s="42" t="s">
        <v>285</v>
      </c>
      <c r="B19" s="43" t="s">
        <v>286</v>
      </c>
      <c r="C19" s="37">
        <v>0</v>
      </c>
    </row>
    <row r="20" spans="1:5" ht="60" customHeight="1" hidden="1">
      <c r="A20" s="42" t="s">
        <v>287</v>
      </c>
      <c r="B20" s="43" t="s">
        <v>288</v>
      </c>
      <c r="C20" s="37">
        <f>C19</f>
        <v>0</v>
      </c>
      <c r="E20" s="100"/>
    </row>
    <row r="21" spans="1:5" ht="43.5" customHeight="1">
      <c r="A21" s="42" t="s">
        <v>2</v>
      </c>
      <c r="B21" s="43" t="s">
        <v>0</v>
      </c>
      <c r="C21" s="37">
        <f>C22</f>
        <v>430000</v>
      </c>
      <c r="E21" s="100"/>
    </row>
    <row r="22" spans="1:3" ht="61.5" customHeight="1">
      <c r="A22" s="42" t="s">
        <v>3</v>
      </c>
      <c r="B22" s="43" t="s">
        <v>1</v>
      </c>
      <c r="C22" s="37">
        <v>430000</v>
      </c>
    </row>
    <row r="23" spans="1:5" ht="27" customHeight="1">
      <c r="A23" s="30" t="s">
        <v>154</v>
      </c>
      <c r="B23" s="31" t="s">
        <v>155</v>
      </c>
      <c r="C23" s="44">
        <f>C25+C28</f>
        <v>2502011.0000000075</v>
      </c>
      <c r="E23" s="100">
        <v>2698941.5</v>
      </c>
    </row>
    <row r="24" spans="1:5" ht="22.5" customHeight="1">
      <c r="A24" s="32" t="s">
        <v>156</v>
      </c>
      <c r="B24" s="33" t="s">
        <v>157</v>
      </c>
      <c r="C24" s="37">
        <f>C25</f>
        <v>-40704484.26</v>
      </c>
      <c r="E24" s="100"/>
    </row>
    <row r="25" spans="1:5" ht="15" customHeight="1">
      <c r="A25" s="1" t="s">
        <v>246</v>
      </c>
      <c r="B25" s="34" t="s">
        <v>251</v>
      </c>
      <c r="C25" s="37">
        <f>0-'прилож №1'!C91</f>
        <v>-40704484.26</v>
      </c>
      <c r="E25">
        <v>-53333577.07</v>
      </c>
    </row>
    <row r="26" spans="1:3" ht="29.25" customHeight="1" hidden="1">
      <c r="A26" s="1" t="s">
        <v>249</v>
      </c>
      <c r="B26" s="34" t="s">
        <v>250</v>
      </c>
      <c r="C26" s="37">
        <v>-52058876.24</v>
      </c>
    </row>
    <row r="27" spans="1:5" ht="26.25" customHeight="1">
      <c r="A27" s="32" t="s">
        <v>158</v>
      </c>
      <c r="B27" s="33" t="s">
        <v>159</v>
      </c>
      <c r="C27" s="38">
        <f>C28</f>
        <v>43206495.260000005</v>
      </c>
      <c r="E27" s="37">
        <f>E25-C25</f>
        <v>-12629092.810000002</v>
      </c>
    </row>
    <row r="28" spans="1:5" ht="21" customHeight="1">
      <c r="A28" s="32" t="s">
        <v>253</v>
      </c>
      <c r="B28" s="33" t="s">
        <v>252</v>
      </c>
      <c r="C28" s="38">
        <f>'прилож №2 '!G317+'прилож №4'!C22</f>
        <v>43206495.260000005</v>
      </c>
      <c r="E28" s="37"/>
    </row>
    <row r="29" spans="1:5" ht="25.5" hidden="1">
      <c r="A29" s="32" t="s">
        <v>254</v>
      </c>
      <c r="B29" s="34" t="s">
        <v>247</v>
      </c>
      <c r="C29" s="38">
        <v>50782961.6</v>
      </c>
      <c r="E29" s="37"/>
    </row>
    <row r="30" ht="12.75">
      <c r="C30">
        <v>0</v>
      </c>
    </row>
    <row r="31" spans="1:2" ht="12.75">
      <c r="A31">
        <v>700786100</v>
      </c>
      <c r="B31" s="71" t="e">
        <f>#REF!</f>
        <v>#REF!</v>
      </c>
    </row>
    <row r="32" spans="1:2" ht="12.75">
      <c r="A32">
        <v>710517100</v>
      </c>
      <c r="B32" s="71" t="e">
        <f>#REF!</f>
        <v>#REF!</v>
      </c>
    </row>
    <row r="33" spans="1:2" ht="12.75">
      <c r="A33">
        <f>A31-A32</f>
        <v>-9731000</v>
      </c>
      <c r="B33" s="71" t="e">
        <f>B31-B32</f>
        <v>#REF!</v>
      </c>
    </row>
  </sheetData>
  <sheetProtection/>
  <mergeCells count="5">
    <mergeCell ref="B4:C6"/>
    <mergeCell ref="B7:C7"/>
    <mergeCell ref="B8:D8"/>
    <mergeCell ref="A9:B9"/>
    <mergeCell ref="A10:C10"/>
  </mergeCells>
  <printOptions/>
  <pageMargins left="0.75" right="0.75" top="0.42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B1">
      <selection activeCell="C6" sqref="C6:D6"/>
    </sheetView>
  </sheetViews>
  <sheetFormatPr defaultColWidth="9.00390625" defaultRowHeight="12.75"/>
  <cols>
    <col min="1" max="1" width="9.125" style="0" hidden="1" customWidth="1"/>
    <col min="2" max="2" width="40.25390625" style="0" customWidth="1"/>
    <col min="3" max="3" width="37.25390625" style="0" customWidth="1"/>
    <col min="4" max="4" width="25.625" style="0" customWidth="1"/>
  </cols>
  <sheetData>
    <row r="1" spans="3:4" ht="12.75">
      <c r="C1" s="84"/>
      <c r="D1" s="119" t="s">
        <v>306</v>
      </c>
    </row>
    <row r="2" spans="1:5" ht="12.75">
      <c r="A2" s="119"/>
      <c r="E2" s="119"/>
    </row>
    <row r="3" spans="1:6" ht="45.75" customHeight="1">
      <c r="A3" s="119"/>
      <c r="C3" s="192" t="s">
        <v>396</v>
      </c>
      <c r="D3" s="192"/>
      <c r="E3" s="192"/>
      <c r="F3" s="119"/>
    </row>
    <row r="4" spans="1:6" ht="15" customHeight="1">
      <c r="A4" s="119"/>
      <c r="C4" s="192"/>
      <c r="D4" s="192"/>
      <c r="E4" s="192"/>
      <c r="F4" s="119"/>
    </row>
    <row r="5" spans="1:6" ht="14.25" customHeight="1">
      <c r="A5" s="125"/>
      <c r="C5" s="192"/>
      <c r="D5" s="192"/>
      <c r="E5" s="192"/>
      <c r="F5" s="119"/>
    </row>
    <row r="6" spans="1:6" ht="21" customHeight="1">
      <c r="A6" s="117"/>
      <c r="C6" s="217" t="s">
        <v>445</v>
      </c>
      <c r="D6" s="217"/>
      <c r="E6" s="121"/>
      <c r="F6" s="125"/>
    </row>
    <row r="7" spans="5:6" ht="15">
      <c r="E7" s="187"/>
      <c r="F7" s="187"/>
    </row>
    <row r="8" spans="2:4" ht="32.25" customHeight="1">
      <c r="B8" s="218"/>
      <c r="C8" s="218"/>
      <c r="D8" s="218"/>
    </row>
    <row r="9" spans="2:4" ht="59.25" customHeight="1">
      <c r="B9" s="212" t="s">
        <v>398</v>
      </c>
      <c r="C9" s="212"/>
      <c r="D9" s="212"/>
    </row>
    <row r="10" spans="2:4" ht="15">
      <c r="B10" s="138"/>
      <c r="C10" s="138"/>
      <c r="D10" s="139" t="s">
        <v>174</v>
      </c>
    </row>
    <row r="11" spans="2:4" ht="12.75">
      <c r="B11" s="194" t="s">
        <v>10</v>
      </c>
      <c r="C11" s="194" t="s">
        <v>307</v>
      </c>
      <c r="D11" s="194" t="s">
        <v>303</v>
      </c>
    </row>
    <row r="12" spans="2:4" ht="28.5" customHeight="1">
      <c r="B12" s="195"/>
      <c r="C12" s="195"/>
      <c r="D12" s="195"/>
    </row>
    <row r="13" spans="2:4" ht="24" customHeight="1">
      <c r="B13" s="196"/>
      <c r="C13" s="196"/>
      <c r="D13" s="196"/>
    </row>
    <row r="14" spans="2:4" ht="81.75" customHeight="1">
      <c r="B14" s="46" t="s">
        <v>438</v>
      </c>
      <c r="C14" s="109" t="s">
        <v>394</v>
      </c>
      <c r="D14" s="140">
        <f>'прилож №2 '!G254+'прилож №2 '!G246</f>
        <v>767211.94</v>
      </c>
    </row>
    <row r="15" spans="2:4" ht="81.75" customHeight="1">
      <c r="B15" s="174" t="str">
        <f>'прилож №2 '!A101</f>
        <v>МП "Пожарная безопасность" на территории МО "Усть-Ордынское" на 2017-2019 годы</v>
      </c>
      <c r="C15" s="109" t="s">
        <v>308</v>
      </c>
      <c r="D15" s="140">
        <v>5000</v>
      </c>
    </row>
    <row r="16" spans="2:4" ht="68.25" customHeight="1">
      <c r="B16" s="141" t="s">
        <v>387</v>
      </c>
      <c r="C16" s="109" t="s">
        <v>308</v>
      </c>
      <c r="D16" s="140">
        <v>5000</v>
      </c>
    </row>
    <row r="17" spans="2:4" ht="96.75" customHeight="1">
      <c r="B17" s="46" t="str">
        <f>'прилож №2 '!A282</f>
        <v>Муниципальная  программа "Энергоресурсосбережение по объектам жилого благоустроенного фонда п.Усть-Ордынский" на 2016-2018 годы </v>
      </c>
      <c r="C17" s="109" t="s">
        <v>394</v>
      </c>
      <c r="D17" s="140">
        <f>'прилож №2 '!G282</f>
        <v>12309.3</v>
      </c>
    </row>
    <row r="18" spans="2:4" ht="82.5" customHeight="1">
      <c r="B18" s="142" t="str">
        <f>'прилож №2 '!A271</f>
        <v>Муниципальная  программа "Чистая вода" на территории муниципального образования "Усть-Ордынское" на 2018-2020 годы.</v>
      </c>
      <c r="C18" s="109" t="s">
        <v>394</v>
      </c>
      <c r="D18" s="140">
        <f>'прилож №2 '!G280</f>
        <v>825990.32</v>
      </c>
    </row>
    <row r="19" spans="2:4" ht="90" customHeight="1" hidden="1">
      <c r="B19" s="47" t="s">
        <v>395</v>
      </c>
      <c r="C19" s="109" t="s">
        <v>308</v>
      </c>
      <c r="D19" s="170"/>
    </row>
    <row r="20" spans="2:5" ht="66" customHeight="1">
      <c r="B20" s="46" t="str">
        <f>'прилож №2 '!A207</f>
        <v>МП "Развитие сети автомобильных дорог общего пользования в п.Усть-Ордынский на 2017-2020 годы"</v>
      </c>
      <c r="C20" s="109" t="s">
        <v>308</v>
      </c>
      <c r="D20" s="170">
        <f>'прилож №2 '!G204+300000</f>
        <v>7245522.75</v>
      </c>
      <c r="E20" t="s">
        <v>441</v>
      </c>
    </row>
    <row r="21" spans="2:4" ht="30.75" customHeight="1">
      <c r="B21" s="144" t="s">
        <v>309</v>
      </c>
      <c r="C21" s="143"/>
      <c r="D21" s="145">
        <f>D19+D18+D16+D15+D14+D20</f>
        <v>8848725.01</v>
      </c>
    </row>
    <row r="22" ht="27" customHeight="1">
      <c r="B22" s="100"/>
    </row>
    <row r="23" ht="22.5" customHeight="1">
      <c r="B23" s="100"/>
    </row>
    <row r="24" ht="23.25" customHeight="1"/>
    <row r="25" ht="29.25" customHeight="1"/>
    <row r="26" ht="18" customHeight="1">
      <c r="B26" s="137"/>
    </row>
    <row r="27" ht="12.75">
      <c r="B27" s="137"/>
    </row>
    <row r="28" ht="12.75">
      <c r="B28" s="137"/>
    </row>
  </sheetData>
  <sheetProtection/>
  <mergeCells count="9">
    <mergeCell ref="B11:B13"/>
    <mergeCell ref="C11:C13"/>
    <mergeCell ref="D11:D13"/>
    <mergeCell ref="C3:D5"/>
    <mergeCell ref="E3:E5"/>
    <mergeCell ref="C6:D6"/>
    <mergeCell ref="E7:F7"/>
    <mergeCell ref="B8:D8"/>
    <mergeCell ref="B9:D9"/>
  </mergeCells>
  <printOptions/>
  <pageMargins left="0.75" right="0.75" top="0.42" bottom="1" header="0.5" footer="0.5"/>
  <pageSetup horizontalDpi="600" verticalDpi="600" orientation="portrait" paperSize="9" scale="80" r:id="rId1"/>
  <rowBreaks count="1" manualBreakCount="1">
    <brk id="2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BreakPreview" zoomScaleSheetLayoutView="100" zoomScalePageLayoutView="0" workbookViewId="0" topLeftCell="B1">
      <selection activeCell="F8" sqref="F8:G8"/>
    </sheetView>
  </sheetViews>
  <sheetFormatPr defaultColWidth="9.00390625" defaultRowHeight="12.75"/>
  <cols>
    <col min="1" max="1" width="9.125" style="0" hidden="1" customWidth="1"/>
    <col min="2" max="2" width="34.875" style="0" customWidth="1"/>
    <col min="3" max="3" width="24.625" style="0" customWidth="1"/>
    <col min="4" max="4" width="22.125" style="0" customWidth="1"/>
    <col min="5" max="5" width="23.875" style="0" customWidth="1"/>
    <col min="6" max="6" width="31.25390625" style="0" customWidth="1"/>
  </cols>
  <sheetData>
    <row r="2" spans="1:7" ht="12.75">
      <c r="A2" s="119"/>
      <c r="F2" s="217" t="s">
        <v>443</v>
      </c>
      <c r="G2" s="217"/>
    </row>
    <row r="3" spans="1:6" ht="11.25" customHeight="1">
      <c r="A3" s="119"/>
      <c r="F3" s="84"/>
    </row>
    <row r="4" ht="15" customHeight="1" hidden="1">
      <c r="A4" s="119"/>
    </row>
    <row r="5" spans="1:8" ht="45.75" customHeight="1">
      <c r="A5" s="119"/>
      <c r="F5" s="192" t="s">
        <v>396</v>
      </c>
      <c r="G5" s="192"/>
      <c r="H5" s="119"/>
    </row>
    <row r="6" spans="1:8" ht="15" customHeight="1">
      <c r="A6" s="119"/>
      <c r="F6" s="192"/>
      <c r="G6" s="192"/>
      <c r="H6" s="119"/>
    </row>
    <row r="7" spans="1:8" ht="33.75" customHeight="1">
      <c r="A7" s="125"/>
      <c r="F7" s="192"/>
      <c r="G7" s="192"/>
      <c r="H7" s="119"/>
    </row>
    <row r="8" spans="1:8" ht="21" customHeight="1">
      <c r="A8" s="117"/>
      <c r="F8" s="219" t="s">
        <v>446</v>
      </c>
      <c r="G8" s="220"/>
      <c r="H8" s="125"/>
    </row>
    <row r="9" spans="6:8" ht="15">
      <c r="F9" s="187"/>
      <c r="G9" s="187"/>
      <c r="H9" s="187"/>
    </row>
    <row r="10" spans="2:6" ht="32.25" customHeight="1">
      <c r="B10" s="218" t="s">
        <v>399</v>
      </c>
      <c r="C10" s="218"/>
      <c r="D10" s="218"/>
      <c r="E10" s="218"/>
      <c r="F10" s="221"/>
    </row>
    <row r="11" spans="2:6" ht="15.75">
      <c r="B11" s="52"/>
      <c r="C11" s="52"/>
      <c r="D11" s="52"/>
      <c r="E11" s="52"/>
      <c r="F11" s="52"/>
    </row>
    <row r="12" spans="2:6" ht="63">
      <c r="B12" s="49" t="s">
        <v>4</v>
      </c>
      <c r="C12" s="49" t="s">
        <v>401</v>
      </c>
      <c r="D12" s="49" t="s">
        <v>402</v>
      </c>
      <c r="E12" s="49" t="s">
        <v>403</v>
      </c>
      <c r="F12" s="49" t="s">
        <v>440</v>
      </c>
    </row>
    <row r="13" spans="2:7" ht="15.75">
      <c r="B13" s="96" t="s">
        <v>5</v>
      </c>
      <c r="C13" s="126">
        <f>C15</f>
        <v>705332</v>
      </c>
      <c r="D13" s="127">
        <f>D15</f>
        <v>0</v>
      </c>
      <c r="E13" s="126">
        <f>E15</f>
        <v>430000</v>
      </c>
      <c r="F13" s="126">
        <f>F15</f>
        <v>275332</v>
      </c>
      <c r="G13" s="173"/>
    </row>
    <row r="14" spans="2:6" ht="28.5" customHeight="1">
      <c r="B14" s="96" t="s">
        <v>6</v>
      </c>
      <c r="C14" s="126"/>
      <c r="D14" s="127"/>
      <c r="E14" s="126"/>
      <c r="F14" s="126"/>
    </row>
    <row r="15" spans="2:6" ht="87" customHeight="1">
      <c r="B15" s="55" t="s">
        <v>9</v>
      </c>
      <c r="C15" s="128">
        <f>C17</f>
        <v>705332</v>
      </c>
      <c r="D15" s="127">
        <v>0</v>
      </c>
      <c r="E15" s="126">
        <f>E17</f>
        <v>430000</v>
      </c>
      <c r="F15" s="128">
        <f>F17</f>
        <v>275332</v>
      </c>
    </row>
    <row r="16" spans="2:6" ht="11.25" customHeight="1">
      <c r="B16" s="129"/>
      <c r="C16" s="128"/>
      <c r="D16" s="130"/>
      <c r="E16" s="128"/>
      <c r="F16" s="128"/>
    </row>
    <row r="17" spans="2:6" ht="23.25" customHeight="1">
      <c r="B17" s="131" t="s">
        <v>7</v>
      </c>
      <c r="C17" s="132">
        <v>705332</v>
      </c>
      <c r="D17" s="133">
        <v>0</v>
      </c>
      <c r="E17" s="132">
        <v>430000</v>
      </c>
      <c r="F17" s="132">
        <f>C17-E17</f>
        <v>275332</v>
      </c>
    </row>
    <row r="18" spans="2:6" ht="15" customHeight="1">
      <c r="B18" s="134"/>
      <c r="C18" s="132"/>
      <c r="D18" s="132"/>
      <c r="E18" s="132"/>
      <c r="F18" s="132"/>
    </row>
    <row r="19" spans="2:6" ht="4.5" customHeight="1">
      <c r="B19" s="129"/>
      <c r="C19" s="128"/>
      <c r="D19" s="128"/>
      <c r="E19" s="128"/>
      <c r="F19" s="128"/>
    </row>
    <row r="20" spans="2:6" ht="19.5" customHeight="1">
      <c r="B20" s="136" t="s">
        <v>8</v>
      </c>
      <c r="C20" s="135">
        <v>0</v>
      </c>
      <c r="D20" s="135">
        <v>0</v>
      </c>
      <c r="E20" s="135">
        <v>0</v>
      </c>
      <c r="F20" s="135">
        <v>0</v>
      </c>
    </row>
    <row r="21" spans="2:6" ht="38.25" customHeight="1" hidden="1">
      <c r="B21" s="134"/>
      <c r="C21" s="135"/>
      <c r="D21" s="135"/>
      <c r="E21" s="135"/>
      <c r="F21" s="135"/>
    </row>
    <row r="22" ht="27" customHeight="1">
      <c r="B22" s="100"/>
    </row>
    <row r="23" ht="22.5" customHeight="1">
      <c r="B23" s="100"/>
    </row>
    <row r="24" ht="23.25" customHeight="1"/>
    <row r="25" ht="29.25" customHeight="1"/>
    <row r="26" ht="18" customHeight="1">
      <c r="B26" s="137"/>
    </row>
    <row r="27" ht="12.75">
      <c r="B27" s="137"/>
    </row>
    <row r="28" ht="12.75">
      <c r="B28" s="137"/>
    </row>
  </sheetData>
  <sheetProtection/>
  <mergeCells count="5">
    <mergeCell ref="F2:G2"/>
    <mergeCell ref="F5:G7"/>
    <mergeCell ref="F8:G8"/>
    <mergeCell ref="F9:H9"/>
    <mergeCell ref="B10:F10"/>
  </mergeCells>
  <printOptions/>
  <pageMargins left="0.34" right="0.23" top="0.42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User-06</cp:lastModifiedBy>
  <cp:lastPrinted>2019-03-27T06:15:03Z</cp:lastPrinted>
  <dcterms:created xsi:type="dcterms:W3CDTF">2006-08-10T01:52:34Z</dcterms:created>
  <dcterms:modified xsi:type="dcterms:W3CDTF">2019-04-05T01:25:30Z</dcterms:modified>
  <cp:category/>
  <cp:version/>
  <cp:contentType/>
  <cp:contentStatus/>
</cp:coreProperties>
</file>